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5" windowHeight="7023" tabRatio="807" firstSheet="5" activeTab="5"/>
  </bookViews>
  <sheets>
    <sheet name="bilanca KN_NE VRIJEDI" sheetId="1" state="hidden" r:id="rId1"/>
    <sheet name="prihodi KN_NE VRIJEDI" sheetId="2" state="hidden" r:id="rId2"/>
    <sheet name="račun financiranja KN_NE VRIJED" sheetId="3" state="hidden" r:id="rId3"/>
    <sheet name="rashodi-opći dio KN_NE VRIJEDI" sheetId="4" state="hidden" r:id="rId4"/>
    <sheet name="posebni dio KN_NE VRIJEDI" sheetId="5" state="hidden" r:id="rId5"/>
    <sheet name="bilanca" sheetId="6" r:id="rId6"/>
    <sheet name="prihodi " sheetId="7" r:id="rId7"/>
    <sheet name="račun financiranja" sheetId="8" r:id="rId8"/>
    <sheet name="rashodi-opći dio" sheetId="9" r:id="rId9"/>
    <sheet name="posebni dio " sheetId="10" r:id="rId10"/>
  </sheets>
  <definedNames>
    <definedName name="_xlnm.Print_Titles" localSheetId="9">'posebni dio '!$1:$2</definedName>
    <definedName name="_xlnm.Print_Titles" localSheetId="4">'posebni dio KN_NE VRIJEDI'!$1:$2</definedName>
    <definedName name="_xlnm.Print_Titles" localSheetId="6">'prihodi '!$3:$3</definedName>
    <definedName name="_xlnm.Print_Titles" localSheetId="1">'prihodi KN_NE VRIJEDI'!$3:$3</definedName>
    <definedName name="_xlnm.Print_Titles" localSheetId="7">'račun financiranja'!$2:$2</definedName>
    <definedName name="_xlnm.Print_Titles" localSheetId="2">'račun financiranja KN_NE VRIJED'!$2:$2</definedName>
    <definedName name="_xlnm.Print_Titles" localSheetId="8">'rashodi-opći dio'!$2:$2</definedName>
    <definedName name="_xlnm.Print_Titles" localSheetId="3">'rashodi-opći dio KN_NE VRIJEDI'!$2:$2</definedName>
    <definedName name="_xlnm.Print_Area" localSheetId="5">'bilanca'!$A$1:$I$24</definedName>
    <definedName name="_xlnm.Print_Area" localSheetId="0">'bilanca KN_NE VRIJEDI'!$A$1:$O$25</definedName>
    <definedName name="_xlnm.Print_Area" localSheetId="9">'posebni dio '!$A$1:$F$346</definedName>
    <definedName name="_xlnm.Print_Area" localSheetId="4">'posebni dio KN_NE VRIJEDI'!$A$1:$L$483</definedName>
    <definedName name="_xlnm.Print_Area" localSheetId="6">'prihodi '!$A$1:$J$74</definedName>
    <definedName name="_xlnm.Print_Area" localSheetId="1">'prihodi KN_NE VRIJEDI'!$A$1:$P$72</definedName>
    <definedName name="_xlnm.Print_Area" localSheetId="7">'račun financiranja'!$A$1:$I$15</definedName>
    <definedName name="_xlnm.Print_Area" localSheetId="2">'račun financiranja KN_NE VRIJED'!$A$1:$O$15</definedName>
    <definedName name="_xlnm.Print_Area" localSheetId="8">'rashodi-opći dio'!$A$1:$I$96</definedName>
    <definedName name="_xlnm.Print_Area" localSheetId="3">'rashodi-opći dio KN_NE VRIJEDI'!$A$1:$O$96</definedName>
  </definedNames>
  <calcPr fullCalcOnLoad="1"/>
</workbook>
</file>

<file path=xl/sharedStrings.xml><?xml version="1.0" encoding="utf-8"?>
<sst xmlns="http://schemas.openxmlformats.org/spreadsheetml/2006/main" count="1424" uniqueCount="324">
  <si>
    <t>Dodatna ulaganja na građevinskim objektima</t>
  </si>
  <si>
    <t>Uređaji, strojevi i oprema za ostale namjene</t>
  </si>
  <si>
    <t>Podskupina</t>
  </si>
  <si>
    <t>Sku-pina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</si>
  <si>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</si>
  <si>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</si>
  <si>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</si>
  <si>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</si>
  <si>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</si>
  <si>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</si>
  <si>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</si>
  <si>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</si>
  <si>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</si>
  <si>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</si>
  <si>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</si>
  <si>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</si>
  <si>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Financijski rashodi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</si>
  <si>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</si>
  <si>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</si>
  <si>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</si>
  <si>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</si>
  <si>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</si>
  <si>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</si>
  <si>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</si>
  <si>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</si>
  <si>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</si>
  <si>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</si>
  <si>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</si>
  <si>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</si>
  <si>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</si>
  <si>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</si>
  <si>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</si>
  <si>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</si>
  <si>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</si>
  <si>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</si>
  <si>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</si>
  <si>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</si>
  <si>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</si>
  <si>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</si>
  <si>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</si>
  <si>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Prihodi od dividendi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</si>
  <si>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</si>
  <si>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</si>
  <si>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</si>
  <si>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</si>
  <si>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</si>
  <si>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</si>
  <si>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</si>
  <si>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Ostali nespomenuti prihodi</t>
  </si>
  <si>
    <t>PRIHODI OD PRODAJE NEFINANCIJSKE IMOVINE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</si>
  <si>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</si>
  <si>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</si>
  <si>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</si>
  <si>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</si>
  <si>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</si>
  <si>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</si>
  <si>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</si>
  <si>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</si>
  <si>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</si>
  <si>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</si>
  <si>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</si>
  <si>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</si>
  <si>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</si>
  <si>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</si>
  <si>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</si>
  <si>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</si>
  <si>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</si>
  <si>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</si>
  <si>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</si>
  <si>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</si>
  <si>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</si>
  <si>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</si>
  <si>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</si>
  <si>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RASHODI ZA NABAVU NEFINANCIJSKE IMOVINE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</si>
  <si>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</si>
  <si>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</si>
  <si>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</si>
  <si>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</si>
  <si>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</si>
  <si>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</si>
  <si>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</si>
  <si>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</si>
  <si>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>I. OPĆI DIO</t>
  </si>
  <si>
    <t>II. POSEBNI DIO</t>
  </si>
  <si>
    <t>RASHODI  POSLOVANJA</t>
  </si>
  <si>
    <t>Naknade za rad predstavničkih i izvršnih tijela, povjerenstva i sl.</t>
  </si>
  <si>
    <t>Ulaganja u računalne programe</t>
  </si>
  <si>
    <t>Nematerijalna proizvedena imovina</t>
  </si>
  <si>
    <t>-</t>
  </si>
  <si>
    <t>Zdravstvene usluge</t>
  </si>
  <si>
    <t>Financijski  rashodi</t>
  </si>
  <si>
    <t>Rashodi za nabavu neproizvedene dugotrajne imovine</t>
  </si>
  <si>
    <t>Prijevozna sredstva  u cestovnom prometu</t>
  </si>
  <si>
    <t>Prihodi od prodaje prijevoznih sredstava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</si>
  <si>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</si>
  <si>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</si>
  <si>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</si>
  <si>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</si>
  <si>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 xml:space="preserve">Doprinosi za obvezno osiguranje u slučaju nezaposlenosti </t>
  </si>
  <si>
    <t>Doprinosi</t>
  </si>
  <si>
    <t>Doprinosi za zdravstveno osiguranje</t>
  </si>
  <si>
    <t>Doprinosi za obvezno zdravstveno osiguranje</t>
  </si>
  <si>
    <t>Prihodi od pozitivnih tečajnih razlika</t>
  </si>
  <si>
    <t>Sufinanciranje cijene usluge, participacije i sl.</t>
  </si>
  <si>
    <t>Dopunsko zdravstveno osiguranje</t>
  </si>
  <si>
    <t>Ostali prihodi za posebne namjene -( INO osiguranje )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</si>
  <si>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</si>
  <si>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</si>
  <si>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</si>
  <si>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iz proračuna</t>
  </si>
  <si>
    <t>Prihodi iz proračuna za financiranje redovne djelatnosti prorač. korisnika</t>
  </si>
  <si>
    <t>Doprinos za nezaposlene  ( 5% )</t>
  </si>
  <si>
    <t xml:space="preserve">Doprinos na mirovina - branitelji (3%)  </t>
  </si>
  <si>
    <t xml:space="preserve">Doprinos na mirovine (1%) </t>
  </si>
  <si>
    <t>Prihodi od proračuna- dopunsko</t>
  </si>
  <si>
    <t>Prihodi po čl. 63 Zakona o obv. zdr. osigur.</t>
  </si>
  <si>
    <t>Posebni doprinos na duhanske prerađevine (32%)</t>
  </si>
  <si>
    <t>HRVATSKI ZAVOD ZA ZDRAVSTVENO OSIGURANJE</t>
  </si>
  <si>
    <t>ADMINISTRACIJA I UPRAVLJANJE  OBVEZNIM ZDRAVSTVENIM OSIGURANJEM</t>
  </si>
  <si>
    <t>Računalne usluge</t>
  </si>
  <si>
    <t>Zdravstvene i veterinarske usluge</t>
  </si>
  <si>
    <t>Ostali nespomenuti financijski rashodi</t>
  </si>
  <si>
    <t>Nematerijalna imovina</t>
  </si>
  <si>
    <t>Poslovni objekti</t>
  </si>
  <si>
    <t>Oprema za održavanje i zaštitu</t>
  </si>
  <si>
    <t>Ulaganje u računalne programe</t>
  </si>
  <si>
    <t xml:space="preserve">Naknade građanima i kućanstvima na temelju osiguranja </t>
  </si>
  <si>
    <t>3711</t>
  </si>
  <si>
    <t>Naknade građanima i kućanstvima u novcu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</si>
  <si>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</si>
  <si>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</si>
  <si>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</si>
  <si>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</si>
  <si>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3712</t>
  </si>
  <si>
    <t>PRIPRAVNIČKI STAŽ ZA ZDRAVSTVENE DJELATNIKE</t>
  </si>
  <si>
    <t>SPECIJALIZACIJE</t>
  </si>
  <si>
    <t>Plaće za posebne uvjete rada</t>
  </si>
  <si>
    <t>3214</t>
  </si>
  <si>
    <t>Ostale naknade troškova zaposlenika</t>
  </si>
  <si>
    <t>3227</t>
  </si>
  <si>
    <t>Službena radna i zaštitna odjeća i obuća</t>
  </si>
  <si>
    <t>Naknade troškova osobama izvan radnog odnosa</t>
  </si>
  <si>
    <t>Pristojbe i naknade</t>
  </si>
  <si>
    <t>NAKNADA ŠTETE- PROFESIONALNE BOLESTI</t>
  </si>
  <si>
    <t>Naknada štete pravnim i fizičkim osobama</t>
  </si>
  <si>
    <t>Doprinosi za obvezno zdravstveno osiguranje za slučaj ozljede na radu</t>
  </si>
  <si>
    <t>Prihodi od nadležnog proračuna za financiranje rashoda poslovanja</t>
  </si>
  <si>
    <t>Naknade građanima i kućanstvima u naravi -putem ustanova u javnom sektoru</t>
  </si>
  <si>
    <t>Naknade građanima i kućanstvima u naravi - neposredno ili putem ustanova izvan javnog sektora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</si>
  <si>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</si>
  <si>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</si>
  <si>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</si>
  <si>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Tekuće pomoći iz državnog proračuna</t>
  </si>
  <si>
    <t>Tekuće pomoći proračunu iz drugih proračuna</t>
  </si>
  <si>
    <t>DOBROVOLJNO ZDRAVSTVENO OSIGURANJE</t>
  </si>
  <si>
    <t>ADMINISTRACIJA I UPRAVLJANJE DOBROVOLJNIM ZDRAVSTVENIM OSIGURANJEM</t>
  </si>
  <si>
    <t>ZDRAVSTVSTVENA ZAŠTITA DOBROVOLJNOG ZDRAVSTVENOG OSIGURANJA</t>
  </si>
  <si>
    <t>Ostale naknade troškova zaposlenih</t>
  </si>
  <si>
    <t>Premije osiguranja</t>
  </si>
  <si>
    <t>Naknade građanima i kućanstvima u novcu i - neposredno ili putem ustanova izvan javnog sektora</t>
  </si>
  <si>
    <t>3714</t>
  </si>
  <si>
    <t>Naknade građanima i kućanstvima u naravi - putem ustanova u javnom sektoru</t>
  </si>
  <si>
    <t>Troškovi sudskih postupaka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</si>
  <si>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</si>
  <si>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</si>
  <si>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</si>
  <si>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Ostali prihodi za posebne namjene -( AO )</t>
  </si>
  <si>
    <t>PROJEKTI EU</t>
  </si>
  <si>
    <t>JANPA -PROJEKT EU</t>
  </si>
  <si>
    <t>Pomoći od međunarodnih organizacija te institucija i tijela EU</t>
  </si>
  <si>
    <t>Tekuće pomoći od institucija i tijela EU</t>
  </si>
  <si>
    <t>JAseHN-PROJEKT EU</t>
  </si>
  <si>
    <t>Negativne tečajne razlike i razlike zbog primjene valutne klauzule</t>
  </si>
  <si>
    <t>Ostala prava</t>
  </si>
  <si>
    <t>Kazne, upravne mjere i ostali prihodi</t>
  </si>
  <si>
    <t>Kazne i upravne mjere</t>
  </si>
  <si>
    <t>Ostale kazne</t>
  </si>
  <si>
    <t>Ostale nespomenute kazne</t>
  </si>
  <si>
    <t>Ostali nespomenuti prihodi po posebnim propisima</t>
  </si>
  <si>
    <t>Prihodi od pruženih usluga</t>
  </si>
  <si>
    <t xml:space="preserve">UKUPNI PRIHODI </t>
  </si>
  <si>
    <t>Ostale nespomenute usluge</t>
  </si>
  <si>
    <t>EURO-CAS - PROJEKT EU</t>
  </si>
  <si>
    <t>Negativne tečajne razlike</t>
  </si>
  <si>
    <t>Tekuće pomoći od izvanproračunskih korisnika</t>
  </si>
  <si>
    <t>ZDRAVSTVENA ZAŠTITA NA RADU - SPECIFIČNA ZDRAVSTVENA ZAŠTITA</t>
  </si>
  <si>
    <t>UKUPNI PRIHODI</t>
  </si>
  <si>
    <t>UKUPNI RASHODI</t>
  </si>
  <si>
    <t>CEF - eHealth</t>
  </si>
  <si>
    <t>CEF E-ID</t>
  </si>
  <si>
    <t>CEF EESSI</t>
  </si>
  <si>
    <t>HR DRG - Uvođenje i nadogradnja sustava za plaćanje i mjerenje učinkovitosti bolničkog sustava</t>
  </si>
  <si>
    <t>e-Lijekovi- Integrirani informatički sustav za upravljanje lijekovima</t>
  </si>
  <si>
    <t>Ostali prihodi</t>
  </si>
  <si>
    <t>Tekuće pomoći od HZMO-a, HZZO-a i HZZ za stručno osposobljavanje</t>
  </si>
  <si>
    <t>e-HZZO- Izgradnja integriranog informacijskog sustava</t>
  </si>
  <si>
    <t>Kapitalne pomoći od institucija i tijela EU</t>
  </si>
  <si>
    <t>LIJEKOVI NA RECEPTE</t>
  </si>
  <si>
    <t>ORTOPEDSKI UREĐAJI I POMAGALA</t>
  </si>
  <si>
    <t>BOLNIČKA ZDRAVSTVENA ZAŠTITA</t>
  </si>
  <si>
    <t xml:space="preserve">SPECIJALISTIČKO-KONZILIJARNA ZDRAVSTVENA ZAŠTITA </t>
  </si>
  <si>
    <t>POSEBNO SKUPI LIJEKOVI</t>
  </si>
  <si>
    <t>OSTALA ZDRAVSTVENA ZAŠTITA</t>
  </si>
  <si>
    <t>OBVEZNO ZDRAVSTVENO OSIGURANJE, OZLJEDE NA RADU I PROFESIONALNE BOLESTI</t>
  </si>
  <si>
    <t xml:space="preserve">PRIMARNA ZDRAVSTVENA ZAŠTITA </t>
  </si>
  <si>
    <t>eHACTION</t>
  </si>
  <si>
    <t>Prijevozna sredstva</t>
  </si>
  <si>
    <t>Prijevozna sredstva u cestovnom prometu</t>
  </si>
  <si>
    <t>Licence</t>
  </si>
  <si>
    <t>PRIHODI POSLOVANJA I PRIHODI OD PRODAJE NEFINANCIJSKE IMOVINE</t>
  </si>
  <si>
    <t>RASHODI POSLOVANJA I RASHODI ZA NABAVU NEFINANCIJSKE IMOVINE</t>
  </si>
  <si>
    <t>B. RAČUN FINANCIRANJA</t>
  </si>
  <si>
    <t>Raz-red</t>
  </si>
  <si>
    <t>Penali,ležarine i drugo</t>
  </si>
  <si>
    <t>Ostale naknade troškova zaposlenima</t>
  </si>
  <si>
    <t>Penali, ležarine i drugo</t>
  </si>
  <si>
    <t>Članarine i norme</t>
  </si>
  <si>
    <t>Ostali rashodi</t>
  </si>
  <si>
    <t>Kazne, penali i naknada štete</t>
  </si>
  <si>
    <t>Tekuće donacije</t>
  </si>
  <si>
    <t>Tekuće donacije u novcu</t>
  </si>
  <si>
    <t>RAD POD NADZOROM DOKTORA MEDICINE BEZ SPECIJALIZACIJE</t>
  </si>
  <si>
    <t>A600000</t>
  </si>
  <si>
    <t>A600001</t>
  </si>
  <si>
    <t>A600002</t>
  </si>
  <si>
    <t>A600003</t>
  </si>
  <si>
    <t>A600004</t>
  </si>
  <si>
    <t>A600005</t>
  </si>
  <si>
    <t>A600006</t>
  </si>
  <si>
    <t>A600007</t>
  </si>
  <si>
    <t>A600008</t>
  </si>
  <si>
    <t>A600009</t>
  </si>
  <si>
    <t>A600010</t>
  </si>
  <si>
    <t>A600011</t>
  </si>
  <si>
    <t>A600012</t>
  </si>
  <si>
    <t>A600013</t>
  </si>
  <si>
    <t>A600014</t>
  </si>
  <si>
    <t>A600015</t>
  </si>
  <si>
    <t>A600016</t>
  </si>
  <si>
    <t>A600017</t>
  </si>
  <si>
    <t>A600018</t>
  </si>
  <si>
    <t>K600000</t>
  </si>
  <si>
    <t>A600019</t>
  </si>
  <si>
    <t>A600020</t>
  </si>
  <si>
    <t>K600001</t>
  </si>
  <si>
    <t>A600021</t>
  </si>
  <si>
    <t>A600022</t>
  </si>
  <si>
    <t>A600023</t>
  </si>
  <si>
    <t>A600024</t>
  </si>
  <si>
    <t>A600025</t>
  </si>
  <si>
    <t>A600026</t>
  </si>
  <si>
    <t>A600027</t>
  </si>
  <si>
    <t>A600028</t>
  </si>
  <si>
    <t>A600029</t>
  </si>
  <si>
    <t>A600030</t>
  </si>
  <si>
    <t xml:space="preserve"> </t>
  </si>
  <si>
    <t>Doprinosi za obvezno  osiguranje u slučaju nezaposlenosti</t>
  </si>
  <si>
    <t>A600031</t>
  </si>
  <si>
    <t>UNICOM - PROJEKT EU</t>
  </si>
  <si>
    <t>X-eHealth - PROJEKT EU</t>
  </si>
  <si>
    <t>Primici od zaduživanja</t>
  </si>
  <si>
    <t>Primljeni zajmovi od drugih razina vlasti</t>
  </si>
  <si>
    <t>Primljeni zajmovi od državnog proračuna</t>
  </si>
  <si>
    <t>IZDACI ZA FINANCIJSKU IMOVINU  I OTPLATE ZAJMOVA</t>
  </si>
  <si>
    <t>Izdaci za otplatu glavnice primljenih kredita i zajmova</t>
  </si>
  <si>
    <t>Otplata glavince primljenih zajmova od drugih razina vlasti</t>
  </si>
  <si>
    <t>Otplata glavince primljenih zajmova od državnog proračuna</t>
  </si>
  <si>
    <t>Zemljište</t>
  </si>
  <si>
    <t>Prihodi od prodaje neproizvedene dugotrajne imovine</t>
  </si>
  <si>
    <t>Prihodi od prodaje materijalne imovine - prirodnih bogatstava</t>
  </si>
  <si>
    <t>Projekcija  plana 2024.</t>
  </si>
  <si>
    <t>Indeks 2023/'22</t>
  </si>
  <si>
    <t>Indeks  2024/'23</t>
  </si>
  <si>
    <t>Ugovorene kazne i ostale naknade šteta</t>
  </si>
  <si>
    <t>Pomoći dane u inozemstvo i unutar općeg proračuna</t>
  </si>
  <si>
    <t xml:space="preserve"> Pomoći unutar općeg proračuna</t>
  </si>
  <si>
    <t>Tekuće pomoći unutar općeg proračuna</t>
  </si>
  <si>
    <t>Plan 2022.
NN 140/2021</t>
  </si>
  <si>
    <t>Pomoći temeljem prijenosa EU sredstava</t>
  </si>
  <si>
    <t>Tekuće pomoći temeljem prijenosa EU sredstava</t>
  </si>
  <si>
    <t>Tekuće pomoći iz državnog proračuna temeljem prijenosa EU sredstava</t>
  </si>
  <si>
    <t>Projekcija  plana 2025.</t>
  </si>
  <si>
    <t>Indeks  2025/'24</t>
  </si>
  <si>
    <t>Plan 2022.
NN 62/2022</t>
  </si>
  <si>
    <t>Izvršenje 2021.</t>
  </si>
  <si>
    <t>A600033</t>
  </si>
  <si>
    <t>A600035</t>
  </si>
  <si>
    <t>TEHDAS Joint Action</t>
  </si>
  <si>
    <t>A600036</t>
  </si>
  <si>
    <t>POVRAT BESKAMATNOG ZAJMA</t>
  </si>
  <si>
    <t>Otplata glavnice primljenih zajmova od drugih razina vlasti</t>
  </si>
  <si>
    <t>Otplata glavnice primljenih zajmova od državnog proračuna</t>
  </si>
  <si>
    <t>Plan 2022.
II. izmjene i dopune</t>
  </si>
  <si>
    <t>Projekcija plana 2024.</t>
  </si>
  <si>
    <t>Projekcija plana 2025.</t>
  </si>
  <si>
    <t>Prijedlog plana 2023.</t>
  </si>
  <si>
    <t>Plan 2022.           NN 62/2022</t>
  </si>
  <si>
    <t>TEČAJ EUR/HRK</t>
  </si>
  <si>
    <t>Pomoći unutar općeg proračuna</t>
  </si>
  <si>
    <t>Prihodi od proračuna - dopunsko</t>
  </si>
  <si>
    <t>Doprinos na mirovine - branitelji (3%)</t>
  </si>
  <si>
    <t>Doprinos na mirovine (1%)</t>
  </si>
  <si>
    <t>Doprinos za nezaposlene (5%)</t>
  </si>
  <si>
    <t>Prihodi od prodaje proizvoda i robe te pruženih usluga</t>
  </si>
  <si>
    <t xml:space="preserve">PRIJEDLOG FINANCIJSKOG PLANA HRVATSKOG ZAVODA ZA ZDRAVSTVENO OSIGURANJE 
ZA 2023. GODINU I PROJEKCIJE PLANA ZA 2024. I 2025. GODINU                                                                                                                                                                                      </t>
  </si>
  <si>
    <t>EUR</t>
  </si>
  <si>
    <t>KN</t>
  </si>
  <si>
    <t>Pomoći iz inozemstva i od subjekata unutar općeg proračuna</t>
  </si>
  <si>
    <t>Prijenos sredstava iz prethodne godine</t>
  </si>
  <si>
    <t>Prijenos sredstava u sljedeću godinu</t>
  </si>
  <si>
    <t>PRIJENOS SREDSTAVA IZ PRETHODNE GODINE</t>
  </si>
  <si>
    <t>PRIJENOS SREDSTAVA U SLJEDEĆU GODINU</t>
  </si>
  <si>
    <t>LIJEČENJE INOZEMNIH OSIGURANIKA U REPUBLICI HRVATSKOJ</t>
  </si>
  <si>
    <t>ULAGANJA U NEFINANCIJSKU IMOVINU OBVEZNOG ZDRAVSTVENOG OSIGURANJA</t>
  </si>
  <si>
    <t>ULAGANJA U NEFINANCIJSKU IMOVINU DOBROVOLJNOG ZDRAVSTVENOG OSIGURANJA</t>
  </si>
  <si>
    <t xml:space="preserve"> Plan za 2023.</t>
  </si>
  <si>
    <t>Indeks</t>
  </si>
  <si>
    <t>Povećanje / Smanjenje</t>
  </si>
  <si>
    <t>Novi plan 2023.</t>
  </si>
  <si>
    <t xml:space="preserve">A600021 </t>
  </si>
  <si>
    <t>CEF- EHEALTH</t>
  </si>
  <si>
    <t>Kapitalne pomoći temeljem prijenosa EU sredstava</t>
  </si>
  <si>
    <t>Kapitalne pomoći iz državnog proračuna temeljem prijenosa EU sredstava</t>
  </si>
  <si>
    <t xml:space="preserve">IZMJENE I DOPUNE FINANCIJSKOG PLANA HRVATSKOG ZAVODA ZA ZDRAVSTVENO OSIGURANJE ZA 2023. GODINU 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</si>
</sst>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;[Red]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0.0000"/>
    <numFmt numFmtId="183" formatCode="0000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#,##0.0"/>
    <numFmt numFmtId="189" formatCode="#,##0.000"/>
    <numFmt numFmtId="190" formatCode="#,##0.0000"/>
    <numFmt numFmtId="191" formatCode="0.00000"/>
  </numFmts>
  <fonts count="9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9"/>
      <name val="Times New Roman"/>
      <family val="1"/>
    </font>
    <font>
      <i/>
      <sz val="9.85"/>
      <name val="Times New Roman"/>
      <family val="1"/>
    </font>
    <font>
      <sz val="9.5"/>
      <name val="Times New Roman"/>
      <family val="1"/>
    </font>
    <font>
      <b/>
      <i/>
      <sz val="9.85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Times New Roman"/>
      <family val="1"/>
    </font>
    <font>
      <sz val="9"/>
      <color indexed="10"/>
      <name val="Arial"/>
      <family val="2"/>
    </font>
    <font>
      <sz val="10"/>
      <color indexed="10"/>
      <name val="MS Sans Serif"/>
      <family val="0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7030A0"/>
      <name val="Times New Roman"/>
      <family val="1"/>
    </font>
    <font>
      <sz val="9"/>
      <color rgb="FFFF0000"/>
      <name val="Arial"/>
      <family val="2"/>
    </font>
    <font>
      <sz val="10"/>
      <color rgb="FFFF0000"/>
      <name val="MS Sans Serif"/>
      <family val="0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20" borderId="1" applyNumberFormat="0" applyFont="0" applyAlignment="0" applyProtection="0"/>
    <xf numFmtId="0" fontId="6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0" fillId="28" borderId="2" applyNumberFormat="0" applyAlignment="0" applyProtection="0"/>
    <xf numFmtId="0" fontId="71" fillId="28" borderId="3" applyNumberFormat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9" fontId="1" fillId="0" borderId="0" applyFont="0" applyFill="0" applyBorder="0" applyAlignment="0" applyProtection="0"/>
    <xf numFmtId="0" fontId="7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79" fillId="31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2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3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 quotePrefix="1">
      <alignment horizontal="left" wrapText="1"/>
      <protection/>
    </xf>
    <xf numFmtId="0" fontId="21" fillId="0" borderId="11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28" fillId="0" borderId="12" xfId="0" applyFont="1" applyBorder="1" applyAlignment="1" quotePrefix="1">
      <alignment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 horizontal="right"/>
      <protection/>
    </xf>
    <xf numFmtId="4" fontId="22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0" fontId="32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 horizontal="right" vertical="top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0" fontId="37" fillId="0" borderId="0" xfId="0" applyNumberFormat="1" applyFont="1" applyFill="1" applyBorder="1" applyAlignment="1" applyProtection="1" quotePrefix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9" fillId="0" borderId="12" xfId="0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wrapText="1"/>
    </xf>
    <xf numFmtId="2" fontId="22" fillId="0" borderId="0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 quotePrefix="1">
      <alignment horizontal="left"/>
    </xf>
    <xf numFmtId="0" fontId="31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 quotePrefix="1">
      <alignment horizontal="right" vertical="top"/>
    </xf>
    <xf numFmtId="0" fontId="31" fillId="0" borderId="0" xfId="0" applyFont="1" applyFill="1" applyBorder="1" applyAlignment="1" quotePrefix="1">
      <alignment horizontal="left" vertical="center"/>
    </xf>
    <xf numFmtId="0" fontId="32" fillId="0" borderId="0" xfId="0" applyFont="1" applyFill="1" applyBorder="1" applyAlignment="1" quotePrefix="1">
      <alignment horizontal="left" vertical="center" wrapText="1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right" vertical="justify"/>
    </xf>
    <xf numFmtId="0" fontId="24" fillId="0" borderId="0" xfId="0" applyFont="1" applyFill="1" applyBorder="1" applyAlignment="1" quotePrefix="1">
      <alignment horizontal="left" vertical="center" wrapText="1"/>
    </xf>
    <xf numFmtId="0" fontId="34" fillId="0" borderId="0" xfId="0" applyFont="1" applyFill="1" applyBorder="1" applyAlignment="1" quotePrefix="1">
      <alignment horizontal="right" vertical="top"/>
    </xf>
    <xf numFmtId="0" fontId="32" fillId="0" borderId="0" xfId="0" applyFont="1" applyFill="1" applyBorder="1" applyAlignment="1" quotePrefix="1">
      <alignment horizontal="right" vertical="center"/>
    </xf>
    <xf numFmtId="0" fontId="36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 quotePrefix="1">
      <alignment horizontal="left" wrapText="1"/>
    </xf>
    <xf numFmtId="0" fontId="31" fillId="0" borderId="0" xfId="0" applyFont="1" applyFill="1" applyBorder="1" applyAlignment="1" quotePrefix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 quotePrefix="1">
      <alignment horizontal="right" vertical="top"/>
    </xf>
    <xf numFmtId="0" fontId="2" fillId="0" borderId="0" xfId="0" applyFont="1" applyFill="1" applyBorder="1" applyAlignment="1" quotePrefix="1">
      <alignment horizontal="left" vertical="center" wrapText="1"/>
    </xf>
    <xf numFmtId="3" fontId="84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24" fillId="0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 applyProtection="1" quotePrefix="1">
      <alignment horizontal="left" wrapText="1"/>
      <protection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 quotePrefix="1">
      <alignment horizontal="right" vertical="center" wrapText="1"/>
    </xf>
    <xf numFmtId="1" fontId="22" fillId="0" borderId="0" xfId="0" applyNumberFormat="1" applyFont="1" applyFill="1" applyBorder="1" applyAlignment="1" quotePrefix="1">
      <alignment horizontal="right"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 vertical="center"/>
      <protection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3" fontId="22" fillId="33" borderId="0" xfId="0" applyNumberFormat="1" applyFont="1" applyFill="1" applyBorder="1" applyAlignment="1" quotePrefix="1">
      <alignment horizontal="left" vertical="center" wrapText="1"/>
    </xf>
    <xf numFmtId="3" fontId="22" fillId="33" borderId="0" xfId="0" applyNumberFormat="1" applyFont="1" applyFill="1" applyBorder="1" applyAlignment="1">
      <alignment horizontal="left" vertical="center" wrapText="1"/>
    </xf>
    <xf numFmtId="3" fontId="22" fillId="33" borderId="0" xfId="0" applyNumberFormat="1" applyFont="1" applyFill="1" applyBorder="1" applyAlignment="1" applyProtection="1">
      <alignment horizontal="right"/>
      <protection/>
    </xf>
    <xf numFmtId="0" fontId="26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quotePrefix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3" fontId="26" fillId="33" borderId="0" xfId="0" applyNumberFormat="1" applyFont="1" applyFill="1" applyBorder="1" applyAlignment="1" applyProtection="1">
      <alignment/>
      <protection/>
    </xf>
    <xf numFmtId="0" fontId="31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3" fontId="24" fillId="33" borderId="0" xfId="0" applyNumberFormat="1" applyFont="1" applyFill="1" applyBorder="1" applyAlignment="1">
      <alignment horizontal="left" vertical="center" wrapText="1"/>
    </xf>
    <xf numFmtId="4" fontId="26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>
      <alignment horizontal="left" vertical="top" wrapText="1"/>
    </xf>
    <xf numFmtId="0" fontId="24" fillId="33" borderId="0" xfId="0" applyNumberFormat="1" applyFont="1" applyFill="1" applyBorder="1" applyAlignment="1" applyProtection="1">
      <alignment horizontal="left" vertical="center"/>
      <protection/>
    </xf>
    <xf numFmtId="0" fontId="24" fillId="33" borderId="0" xfId="0" applyNumberFormat="1" applyFont="1" applyFill="1" applyBorder="1" applyAlignment="1" applyProtection="1">
      <alignment wrapText="1"/>
      <protection/>
    </xf>
    <xf numFmtId="1" fontId="22" fillId="33" borderId="0" xfId="0" applyNumberFormat="1" applyFont="1" applyFill="1" applyBorder="1" applyAlignment="1">
      <alignment horizontal="left" vertical="center" wrapText="1"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/>
      <protection/>
    </xf>
    <xf numFmtId="3" fontId="22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NumberFormat="1" applyFont="1" applyFill="1" applyBorder="1" applyAlignment="1" applyProtection="1" quotePrefix="1">
      <alignment horizontal="left" vertical="justify"/>
      <protection/>
    </xf>
    <xf numFmtId="0" fontId="22" fillId="33" borderId="0" xfId="0" applyFont="1" applyFill="1" applyBorder="1" applyAlignment="1">
      <alignment horizontal="left" vertical="justify"/>
    </xf>
    <xf numFmtId="3" fontId="22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 applyProtection="1">
      <alignment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 quotePrefix="1">
      <alignment horizontal="left" vertical="justify"/>
    </xf>
    <xf numFmtId="0" fontId="22" fillId="33" borderId="0" xfId="0" applyFont="1" applyFill="1" applyBorder="1" applyAlignment="1" quotePrefix="1">
      <alignment horizontal="left" vertical="center"/>
    </xf>
    <xf numFmtId="0" fontId="24" fillId="33" borderId="0" xfId="0" applyFont="1" applyFill="1" applyBorder="1" applyAlignment="1">
      <alignment horizontal="left" vertical="justify"/>
    </xf>
    <xf numFmtId="0" fontId="24" fillId="33" borderId="0" xfId="0" applyFont="1" applyFill="1" applyBorder="1" applyAlignment="1" quotePrefix="1">
      <alignment horizontal="left" vertical="center"/>
    </xf>
    <xf numFmtId="0" fontId="22" fillId="33" borderId="0" xfId="0" applyNumberFormat="1" applyFont="1" applyFill="1" applyBorder="1" applyAlignment="1" applyProtection="1">
      <alignment horizontal="left" vertical="justify"/>
      <protection/>
    </xf>
    <xf numFmtId="0" fontId="22" fillId="33" borderId="0" xfId="0" applyFont="1" applyFill="1" applyBorder="1" applyAlignment="1">
      <alignment horizontal="left" vertical="center" wrapText="1"/>
    </xf>
    <xf numFmtId="0" fontId="24" fillId="33" borderId="0" xfId="0" applyNumberFormat="1" applyFont="1" applyFill="1" applyBorder="1" applyAlignment="1" applyProtection="1">
      <alignment horizontal="left" vertical="justify"/>
      <protection/>
    </xf>
    <xf numFmtId="0" fontId="2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left" wrapText="1"/>
    </xf>
    <xf numFmtId="3" fontId="24" fillId="33" borderId="0" xfId="0" applyNumberFormat="1" applyFont="1" applyFill="1" applyBorder="1" applyAlignment="1">
      <alignment wrapText="1"/>
    </xf>
    <xf numFmtId="3" fontId="24" fillId="33" borderId="0" xfId="0" applyNumberFormat="1" applyFont="1" applyFill="1" applyBorder="1" applyAlignment="1">
      <alignment/>
    </xf>
    <xf numFmtId="1" fontId="22" fillId="33" borderId="0" xfId="0" applyNumberFormat="1" applyFont="1" applyFill="1" applyBorder="1" applyAlignment="1" quotePrefix="1">
      <alignment horizontal="left" vertical="center" wrapText="1"/>
    </xf>
    <xf numFmtId="1" fontId="24" fillId="33" borderId="0" xfId="0" applyNumberFormat="1" applyFont="1" applyFill="1" applyBorder="1" applyAlignment="1" quotePrefix="1">
      <alignment horizontal="left" vertical="justify"/>
    </xf>
    <xf numFmtId="1" fontId="22" fillId="33" borderId="0" xfId="0" applyNumberFormat="1" applyFont="1" applyFill="1" applyBorder="1" applyAlignment="1" quotePrefix="1">
      <alignment horizontal="left" vertical="justify"/>
    </xf>
    <xf numFmtId="0" fontId="22" fillId="33" borderId="0" xfId="0" applyNumberFormat="1" applyFont="1" applyFill="1" applyBorder="1" applyAlignment="1" applyProtection="1" quotePrefix="1">
      <alignment horizontal="left" vertical="justify"/>
      <protection/>
    </xf>
    <xf numFmtId="3" fontId="22" fillId="33" borderId="0" xfId="0" applyNumberFormat="1" applyFont="1" applyFill="1" applyBorder="1" applyAlignment="1" applyProtection="1" quotePrefix="1">
      <alignment horizontal="left"/>
      <protection/>
    </xf>
    <xf numFmtId="0" fontId="24" fillId="33" borderId="0" xfId="0" applyFont="1" applyFill="1" applyBorder="1" applyAlignment="1" quotePrefix="1">
      <alignment horizontal="left" vertical="justify"/>
    </xf>
    <xf numFmtId="0" fontId="24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 applyProtection="1">
      <alignment horizontal="right" vertical="center"/>
      <protection/>
    </xf>
    <xf numFmtId="3" fontId="22" fillId="33" borderId="0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right" vertical="center"/>
    </xf>
    <xf numFmtId="178" fontId="22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178" fontId="24" fillId="33" borderId="0" xfId="0" applyNumberFormat="1" applyFont="1" applyFill="1" applyBorder="1" applyAlignment="1">
      <alignment horizontal="left"/>
    </xf>
    <xf numFmtId="3" fontId="24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 vertical="justify" wrapText="1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 vertical="center"/>
    </xf>
    <xf numFmtId="3" fontId="27" fillId="33" borderId="0" xfId="0" applyNumberFormat="1" applyFont="1" applyFill="1" applyAlignment="1">
      <alignment horizontal="right" vertical="center"/>
    </xf>
    <xf numFmtId="3" fontId="85" fillId="33" borderId="0" xfId="0" applyNumberFormat="1" applyFont="1" applyFill="1" applyBorder="1" applyAlignment="1" applyProtection="1">
      <alignment/>
      <protection/>
    </xf>
    <xf numFmtId="2" fontId="85" fillId="33" borderId="0" xfId="0" applyNumberFormat="1" applyFont="1" applyFill="1" applyBorder="1" applyAlignment="1" applyProtection="1">
      <alignment horizontal="right"/>
      <protection/>
    </xf>
    <xf numFmtId="49" fontId="24" fillId="33" borderId="0" xfId="0" applyNumberFormat="1" applyFont="1" applyFill="1" applyBorder="1" applyAlignment="1" applyProtection="1">
      <alignment wrapText="1"/>
      <protection/>
    </xf>
    <xf numFmtId="3" fontId="24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horizontal="right" vertical="center"/>
    </xf>
    <xf numFmtId="3" fontId="24" fillId="33" borderId="0" xfId="0" applyNumberFormat="1" applyFont="1" applyFill="1" applyAlignment="1">
      <alignment horizontal="right" vertical="center"/>
    </xf>
    <xf numFmtId="0" fontId="33" fillId="33" borderId="0" xfId="0" applyFont="1" applyFill="1" applyAlignment="1">
      <alignment horizontal="left"/>
    </xf>
    <xf numFmtId="0" fontId="22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/>
    </xf>
    <xf numFmtId="0" fontId="26" fillId="33" borderId="0" xfId="0" applyNumberFormat="1" applyFont="1" applyFill="1" applyBorder="1" applyAlignment="1" applyProtection="1">
      <alignment vertical="center"/>
      <protection/>
    </xf>
    <xf numFmtId="0" fontId="26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18" fillId="33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0" fontId="18" fillId="33" borderId="0" xfId="0" applyNumberFormat="1" applyFont="1" applyFill="1" applyBorder="1" applyAlignment="1" applyProtection="1">
      <alignment horizontal="left"/>
      <protection/>
    </xf>
    <xf numFmtId="3" fontId="26" fillId="33" borderId="0" xfId="0" applyNumberFormat="1" applyFont="1" applyFill="1" applyAlignment="1">
      <alignment horizontal="right" vertical="center"/>
    </xf>
    <xf numFmtId="0" fontId="17" fillId="33" borderId="0" xfId="0" applyFont="1" applyFill="1" applyAlignment="1">
      <alignment horizontal="left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vertical="center"/>
    </xf>
    <xf numFmtId="3" fontId="17" fillId="33" borderId="0" xfId="0" applyNumberFormat="1" applyFont="1" applyFill="1" applyAlignment="1">
      <alignment vertical="center"/>
    </xf>
    <xf numFmtId="0" fontId="17" fillId="33" borderId="0" xfId="0" applyFont="1" applyFill="1" applyAlignment="1" quotePrefix="1">
      <alignment horizontal="left"/>
    </xf>
    <xf numFmtId="0" fontId="18" fillId="33" borderId="0" xfId="0" applyFont="1" applyFill="1" applyAlignment="1" quotePrefix="1">
      <alignment horizontal="left" vertical="center"/>
    </xf>
    <xf numFmtId="0" fontId="17" fillId="33" borderId="0" xfId="0" applyFont="1" applyFill="1" applyAlignment="1" quotePrefix="1">
      <alignment horizontal="left" vertical="center"/>
    </xf>
    <xf numFmtId="3" fontId="17" fillId="33" borderId="0" xfId="0" applyNumberFormat="1" applyFont="1" applyFill="1" applyAlignment="1">
      <alignment horizontal="right" vertical="center"/>
    </xf>
    <xf numFmtId="0" fontId="17" fillId="33" borderId="15" xfId="0" applyFont="1" applyFill="1" applyBorder="1" applyAlignment="1">
      <alignment horizontal="left"/>
    </xf>
    <xf numFmtId="3" fontId="26" fillId="33" borderId="0" xfId="0" applyNumberFormat="1" applyFont="1" applyFill="1" applyAlignment="1">
      <alignment vertical="center"/>
    </xf>
    <xf numFmtId="0" fontId="17" fillId="33" borderId="15" xfId="0" applyFont="1" applyFill="1" applyBorder="1" applyAlignment="1" quotePrefix="1">
      <alignment horizontal="left"/>
    </xf>
    <xf numFmtId="0" fontId="19" fillId="33" borderId="0" xfId="0" applyFont="1" applyFill="1" applyAlignment="1" quotePrefix="1">
      <alignment horizontal="left"/>
    </xf>
    <xf numFmtId="3" fontId="17" fillId="33" borderId="0" xfId="0" applyNumberFormat="1" applyFont="1" applyFill="1" applyAlignment="1" quotePrefix="1">
      <alignment horizontal="left" vertical="center"/>
    </xf>
    <xf numFmtId="0" fontId="19" fillId="33" borderId="0" xfId="0" applyFont="1" applyFill="1" applyAlignment="1" quotePrefix="1">
      <alignment horizontal="left" vertical="center"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 quotePrefix="1">
      <alignment horizontal="left"/>
      <protection/>
    </xf>
    <xf numFmtId="3" fontId="18" fillId="33" borderId="0" xfId="0" applyNumberFormat="1" applyFont="1" applyFill="1" applyBorder="1" applyAlignment="1" applyProtection="1" quotePrefix="1">
      <alignment horizontal="left"/>
      <protection/>
    </xf>
    <xf numFmtId="0" fontId="18" fillId="33" borderId="0" xfId="0" applyFont="1" applyFill="1" applyAlignment="1" quotePrefix="1">
      <alignment horizontal="left"/>
    </xf>
    <xf numFmtId="0" fontId="86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/>
      <protection/>
    </xf>
    <xf numFmtId="3" fontId="90" fillId="0" borderId="0" xfId="0" applyNumberFormat="1" applyFont="1" applyBorder="1" applyAlignment="1">
      <alignment horizontal="right" vertical="center"/>
    </xf>
    <xf numFmtId="4" fontId="90" fillId="0" borderId="0" xfId="0" applyNumberFormat="1" applyFont="1" applyBorder="1" applyAlignment="1">
      <alignment horizontal="right" vertical="center"/>
    </xf>
    <xf numFmtId="0" fontId="88" fillId="0" borderId="0" xfId="0" applyNumberFormat="1" applyFont="1" applyFill="1" applyBorder="1" applyAlignment="1" applyProtection="1">
      <alignment/>
      <protection/>
    </xf>
    <xf numFmtId="2" fontId="86" fillId="0" borderId="0" xfId="0" applyNumberFormat="1" applyFont="1" applyFill="1" applyBorder="1" applyAlignment="1" applyProtection="1">
      <alignment horizontal="right"/>
      <protection/>
    </xf>
    <xf numFmtId="3" fontId="91" fillId="0" borderId="0" xfId="0" applyNumberFormat="1" applyFont="1" applyFill="1" applyBorder="1" applyAlignment="1" applyProtection="1">
      <alignment horizontal="right" wrapText="1"/>
      <protection/>
    </xf>
    <xf numFmtId="2" fontId="91" fillId="0" borderId="0" xfId="0" applyNumberFormat="1" applyFont="1" applyFill="1" applyBorder="1" applyAlignment="1" applyProtection="1">
      <alignment horizontal="right" wrapText="1"/>
      <protection/>
    </xf>
    <xf numFmtId="0" fontId="87" fillId="0" borderId="0" xfId="0" applyNumberFormat="1" applyFont="1" applyFill="1" applyBorder="1" applyAlignment="1" applyProtection="1">
      <alignment horizontal="right" wrapText="1"/>
      <protection/>
    </xf>
    <xf numFmtId="0" fontId="87" fillId="0" borderId="0" xfId="0" applyNumberFormat="1" applyFont="1" applyFill="1" applyBorder="1" applyAlignment="1" applyProtection="1">
      <alignment horizontal="right"/>
      <protection/>
    </xf>
    <xf numFmtId="2" fontId="87" fillId="0" borderId="0" xfId="0" applyNumberFormat="1" applyFont="1" applyFill="1" applyBorder="1" applyAlignment="1" applyProtection="1">
      <alignment horizontal="right"/>
      <protection/>
    </xf>
    <xf numFmtId="0" fontId="87" fillId="0" borderId="0" xfId="0" applyNumberFormat="1" applyFont="1" applyFill="1" applyBorder="1" applyAlignment="1" applyProtection="1">
      <alignment wrapText="1"/>
      <protection/>
    </xf>
    <xf numFmtId="2" fontId="87" fillId="0" borderId="0" xfId="0" applyNumberFormat="1" applyFont="1" applyFill="1" applyBorder="1" applyAlignment="1" applyProtection="1">
      <alignment horizontal="right" wrapText="1"/>
      <protection/>
    </xf>
    <xf numFmtId="2" fontId="88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191" fontId="7" fillId="34" borderId="12" xfId="0" applyNumberFormat="1" applyFont="1" applyFill="1" applyBorder="1" applyAlignment="1" applyProtection="1">
      <alignment horizontal="center"/>
      <protection/>
    </xf>
    <xf numFmtId="4" fontId="24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/>
      <protection/>
    </xf>
    <xf numFmtId="4" fontId="24" fillId="33" borderId="0" xfId="0" applyNumberFormat="1" applyFont="1" applyFill="1" applyBorder="1" applyAlignment="1" applyProtection="1">
      <alignment horizontal="right" vertical="center"/>
      <protection/>
    </xf>
    <xf numFmtId="4" fontId="22" fillId="33" borderId="0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>
      <alignment vertical="center"/>
    </xf>
    <xf numFmtId="4" fontId="24" fillId="33" borderId="0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right" wrapText="1"/>
      <protection/>
    </xf>
    <xf numFmtId="4" fontId="22" fillId="0" borderId="0" xfId="0" applyNumberFormat="1" applyFont="1" applyFill="1" applyBorder="1" applyAlignment="1" applyProtection="1">
      <alignment horizontal="right" wrapText="1"/>
      <protection/>
    </xf>
    <xf numFmtId="2" fontId="22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horizontal="right" vertical="center" wrapText="1"/>
      <protection/>
    </xf>
    <xf numFmtId="2" fontId="24" fillId="33" borderId="0" xfId="0" applyNumberFormat="1" applyFont="1" applyFill="1" applyBorder="1" applyAlignment="1" applyProtection="1">
      <alignment horizontal="right"/>
      <protection/>
    </xf>
    <xf numFmtId="2" fontId="22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2" fontId="22" fillId="33" borderId="0" xfId="0" applyNumberFormat="1" applyFont="1" applyFill="1" applyBorder="1" applyAlignment="1" applyProtection="1">
      <alignment horizontal="right"/>
      <protection/>
    </xf>
    <xf numFmtId="2" fontId="24" fillId="33" borderId="0" xfId="0" applyNumberFormat="1" applyFont="1" applyFill="1" applyBorder="1" applyAlignment="1" applyProtection="1">
      <alignment horizontal="right" vertical="center"/>
      <protection/>
    </xf>
    <xf numFmtId="4" fontId="22" fillId="33" borderId="0" xfId="0" applyNumberFormat="1" applyFont="1" applyFill="1" applyBorder="1" applyAlignment="1">
      <alignment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vertical="center"/>
    </xf>
    <xf numFmtId="2" fontId="26" fillId="33" borderId="0" xfId="0" applyNumberFormat="1" applyFont="1" applyFill="1" applyBorder="1" applyAlignment="1" applyProtection="1">
      <alignment horizontal="right"/>
      <protection/>
    </xf>
    <xf numFmtId="3" fontId="28" fillId="0" borderId="12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3" fontId="28" fillId="0" borderId="12" xfId="0" applyNumberFormat="1" applyFont="1" applyFill="1" applyBorder="1" applyAlignment="1" applyProtection="1">
      <alignment horizontal="right" wrapText="1"/>
      <protection/>
    </xf>
    <xf numFmtId="3" fontId="28" fillId="0" borderId="1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172" fontId="24" fillId="33" borderId="10" xfId="0" applyNumberFormat="1" applyFont="1" applyFill="1" applyBorder="1" applyAlignment="1">
      <alignment horizontal="left" vertical="center"/>
    </xf>
    <xf numFmtId="0" fontId="24" fillId="33" borderId="10" xfId="0" applyNumberFormat="1" applyFont="1" applyFill="1" applyBorder="1" applyAlignment="1" applyProtection="1">
      <alignment vertical="center"/>
      <protection/>
    </xf>
    <xf numFmtId="0" fontId="40" fillId="33" borderId="12" xfId="0" applyFont="1" applyFill="1" applyBorder="1" applyAlignment="1">
      <alignment horizontal="center" vertical="center" wrapText="1"/>
    </xf>
    <xf numFmtId="172" fontId="24" fillId="33" borderId="0" xfId="0" applyNumberFormat="1" applyFont="1" applyFill="1" applyBorder="1" applyAlignment="1">
      <alignment horizontal="left" vertical="center"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 quotePrefix="1">
      <alignment horizontal="left"/>
      <protection/>
    </xf>
    <xf numFmtId="0" fontId="24" fillId="33" borderId="0" xfId="0" applyNumberFormat="1" applyFont="1" applyFill="1" applyBorder="1" applyAlignment="1" applyProtection="1">
      <alignment horizontal="left" wrapText="1"/>
      <protection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22" fillId="33" borderId="0" xfId="0" applyFont="1" applyFill="1" applyBorder="1" applyAlignment="1" quotePrefix="1">
      <alignment horizontal="left" vertical="center" wrapText="1"/>
    </xf>
    <xf numFmtId="0" fontId="24" fillId="33" borderId="0" xfId="0" applyFont="1" applyFill="1" applyAlignment="1">
      <alignment horizontal="left"/>
    </xf>
    <xf numFmtId="0" fontId="22" fillId="33" borderId="0" xfId="0" applyNumberFormat="1" applyFont="1" applyFill="1" applyBorder="1" applyAlignment="1" applyProtection="1">
      <alignment wrapText="1"/>
      <protection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92" fillId="0" borderId="0" xfId="0" applyNumberFormat="1" applyFont="1" applyFill="1" applyBorder="1" applyAlignment="1" applyProtection="1">
      <alignment horizontal="left" wrapText="1"/>
      <protection/>
    </xf>
    <xf numFmtId="3" fontId="3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3" fontId="27" fillId="0" borderId="0" xfId="0" applyNumberFormat="1" applyFont="1" applyFill="1" applyBorder="1" applyAlignment="1" applyProtection="1">
      <alignment/>
      <protection/>
    </xf>
    <xf numFmtId="0" fontId="24" fillId="35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28" fillId="0" borderId="12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2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left" vertical="justify"/>
    </xf>
    <xf numFmtId="0" fontId="22" fillId="0" borderId="0" xfId="0" applyFont="1" applyFill="1" applyBorder="1" applyAlignment="1">
      <alignment horizontal="left" vertical="justify"/>
    </xf>
    <xf numFmtId="0" fontId="22" fillId="0" borderId="0" xfId="0" applyNumberFormat="1" applyFont="1" applyFill="1" applyBorder="1" applyAlignment="1" applyProtection="1" quotePrefix="1">
      <alignment horizontal="left" vertical="justify"/>
      <protection/>
    </xf>
    <xf numFmtId="0" fontId="22" fillId="0" borderId="0" xfId="0" applyFont="1" applyFill="1" applyBorder="1" applyAlignment="1" quotePrefix="1">
      <alignment horizontal="left" vertical="justify"/>
    </xf>
    <xf numFmtId="0" fontId="24" fillId="0" borderId="0" xfId="0" applyFont="1" applyFill="1" applyBorder="1" applyAlignment="1" quotePrefix="1">
      <alignment horizontal="left" vertical="justify"/>
    </xf>
    <xf numFmtId="0" fontId="24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left" wrapText="1"/>
    </xf>
    <xf numFmtId="0" fontId="7" fillId="0" borderId="10" xfId="0" applyFont="1" applyFill="1" applyBorder="1" applyAlignment="1" quotePrefix="1">
      <alignment horizontal="left" wrapText="1"/>
    </xf>
    <xf numFmtId="0" fontId="7" fillId="0" borderId="10" xfId="0" applyFont="1" applyFill="1" applyBorder="1" applyAlignment="1" quotePrefix="1">
      <alignment horizontal="center" wrapText="1"/>
    </xf>
    <xf numFmtId="4" fontId="28" fillId="0" borderId="12" xfId="0" applyNumberFormat="1" applyFont="1" applyFill="1" applyBorder="1" applyAlignment="1">
      <alignment horizontal="right"/>
    </xf>
    <xf numFmtId="0" fontId="28" fillId="0" borderId="12" xfId="0" applyFont="1" applyFill="1" applyBorder="1" applyAlignment="1" quotePrefix="1">
      <alignment/>
    </xf>
    <xf numFmtId="0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172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 quotePrefix="1">
      <alignment horizontal="left" vertical="center" wrapText="1"/>
    </xf>
    <xf numFmtId="2" fontId="22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quotePrefix="1">
      <alignment horizontal="left" vertical="center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190" fontId="26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1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 quotePrefix="1">
      <alignment horizontal="left" vertical="justify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NumberFormat="1" applyFont="1" applyFill="1" applyBorder="1" applyAlignment="1" applyProtection="1">
      <alignment horizontal="left" vertical="justify"/>
      <protection/>
    </xf>
    <xf numFmtId="3" fontId="24" fillId="0" borderId="0" xfId="0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 quotePrefix="1">
      <alignment horizontal="left" vertical="center" wrapText="1"/>
    </xf>
    <xf numFmtId="1" fontId="24" fillId="0" borderId="0" xfId="0" applyNumberFormat="1" applyFont="1" applyFill="1" applyBorder="1" applyAlignment="1" quotePrefix="1">
      <alignment horizontal="left" vertical="justify"/>
    </xf>
    <xf numFmtId="1" fontId="22" fillId="0" borderId="0" xfId="0" applyNumberFormat="1" applyFont="1" applyFill="1" applyBorder="1" applyAlignment="1" quotePrefix="1">
      <alignment horizontal="left" vertical="justify"/>
    </xf>
    <xf numFmtId="178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justify" wrapText="1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 quotePrefix="1">
      <alignment horizontal="left"/>
    </xf>
    <xf numFmtId="0" fontId="18" fillId="0" borderId="0" xfId="0" applyFont="1" applyFill="1" applyAlignment="1" quotePrefix="1">
      <alignment horizontal="left" vertical="center"/>
    </xf>
    <xf numFmtId="0" fontId="17" fillId="0" borderId="0" xfId="0" applyFont="1" applyFill="1" applyAlignment="1" quotePrefix="1">
      <alignment horizontal="left" vertical="center"/>
    </xf>
    <xf numFmtId="0" fontId="19" fillId="0" borderId="0" xfId="0" applyFont="1" applyFill="1" applyAlignment="1" quotePrefix="1">
      <alignment horizontal="left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Fill="1" applyAlignment="1" quotePrefix="1">
      <alignment horizontal="left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2" fontId="22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82" fillId="0" borderId="0" xfId="0" applyNumberFormat="1" applyFont="1" applyAlignment="1">
      <alignment/>
    </xf>
    <xf numFmtId="4" fontId="24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3" fontId="91" fillId="0" borderId="0" xfId="0" applyNumberFormat="1" applyFont="1" applyFill="1" applyBorder="1" applyAlignment="1" applyProtection="1">
      <alignment horizontal="right"/>
      <protection/>
    </xf>
    <xf numFmtId="3" fontId="87" fillId="0" borderId="0" xfId="0" applyNumberFormat="1" applyFont="1" applyFill="1" applyBorder="1" applyAlignment="1" applyProtection="1">
      <alignment horizontal="right"/>
      <protection/>
    </xf>
    <xf numFmtId="3" fontId="85" fillId="0" borderId="0" xfId="0" applyNumberFormat="1" applyFont="1" applyFill="1" applyBorder="1" applyAlignment="1" applyProtection="1">
      <alignment/>
      <protection/>
    </xf>
    <xf numFmtId="3" fontId="87" fillId="0" borderId="0" xfId="0" applyNumberFormat="1" applyFont="1" applyFill="1" applyBorder="1" applyAlignment="1" applyProtection="1">
      <alignment/>
      <protection/>
    </xf>
    <xf numFmtId="3" fontId="91" fillId="0" borderId="0" xfId="0" applyNumberFormat="1" applyFont="1" applyFill="1" applyBorder="1" applyAlignment="1" applyProtection="1">
      <alignment horizontal="right" vertical="center"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28" fillId="0" borderId="13" xfId="0" applyNumberFormat="1" applyFont="1" applyFill="1" applyBorder="1" applyAlignment="1" applyProtection="1" quotePrefix="1">
      <alignment horizontal="left" wrapText="1"/>
      <protection/>
    </xf>
    <xf numFmtId="0" fontId="29" fillId="0" borderId="10" xfId="0" applyNumberFormat="1" applyFont="1" applyFill="1" applyBorder="1" applyAlignment="1" applyProtection="1">
      <alignment wrapText="1"/>
      <protection/>
    </xf>
    <xf numFmtId="0" fontId="28" fillId="0" borderId="13" xfId="0" applyNumberFormat="1" applyFont="1" applyFill="1" applyBorder="1" applyAlignment="1" applyProtection="1">
      <alignment horizontal="left" wrapText="1"/>
      <protection/>
    </xf>
    <xf numFmtId="0" fontId="28" fillId="0" borderId="10" xfId="0" applyNumberFormat="1" applyFont="1" applyFill="1" applyBorder="1" applyAlignment="1" applyProtection="1">
      <alignment horizontal="left" wrapText="1"/>
      <protection/>
    </xf>
    <xf numFmtId="0" fontId="28" fillId="0" borderId="14" xfId="0" applyNumberFormat="1" applyFont="1" applyFill="1" applyBorder="1" applyAlignment="1" applyProtection="1">
      <alignment horizontal="left" wrapText="1"/>
      <protection/>
    </xf>
    <xf numFmtId="0" fontId="28" fillId="0" borderId="12" xfId="0" applyNumberFormat="1" applyFont="1" applyFill="1" applyBorder="1" applyAlignment="1" applyProtection="1" quotePrefix="1">
      <alignment horizontal="left" wrapText="1"/>
      <protection/>
    </xf>
    <xf numFmtId="0" fontId="29" fillId="0" borderId="12" xfId="0" applyNumberFormat="1" applyFont="1" applyFill="1" applyBorder="1" applyAlignment="1" applyProtection="1">
      <alignment wrapText="1"/>
      <protection/>
    </xf>
    <xf numFmtId="172" fontId="23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28" fillId="0" borderId="12" xfId="0" applyFont="1" applyBorder="1" applyAlignment="1" quotePrefix="1">
      <alignment horizontal="left"/>
    </xf>
    <xf numFmtId="0" fontId="25" fillId="0" borderId="12" xfId="0" applyNumberFormat="1" applyFont="1" applyFill="1" applyBorder="1" applyAlignment="1" applyProtection="1">
      <alignment/>
      <protection/>
    </xf>
    <xf numFmtId="0" fontId="28" fillId="0" borderId="16" xfId="0" applyNumberFormat="1" applyFont="1" applyFill="1" applyBorder="1" applyAlignment="1" applyProtection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wrapText="1"/>
      <protection/>
    </xf>
    <xf numFmtId="0" fontId="28" fillId="0" borderId="13" xfId="0" applyFont="1" applyBorder="1" applyAlignment="1" quotePrefix="1">
      <alignment horizontal="left"/>
    </xf>
    <xf numFmtId="0" fontId="28" fillId="0" borderId="10" xfId="0" applyFont="1" applyBorder="1" applyAlignment="1" quotePrefix="1">
      <alignment horizontal="left"/>
    </xf>
    <xf numFmtId="0" fontId="28" fillId="0" borderId="14" xfId="0" applyFont="1" applyBorder="1" applyAlignment="1" quotePrefix="1">
      <alignment horizontal="lef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quotePrefix="1">
      <alignment horizontal="left"/>
    </xf>
    <xf numFmtId="0" fontId="28" fillId="0" borderId="13" xfId="0" applyFont="1" applyFill="1" applyBorder="1" applyAlignment="1" quotePrefix="1">
      <alignment horizontal="left"/>
    </xf>
    <xf numFmtId="0" fontId="28" fillId="0" borderId="10" xfId="0" applyFont="1" applyFill="1" applyBorder="1" applyAlignment="1" quotePrefix="1">
      <alignment horizontal="left"/>
    </xf>
    <xf numFmtId="0" fontId="28" fillId="0" borderId="14" xfId="0" applyFont="1" applyFill="1" applyBorder="1" applyAlignment="1" quotePrefix="1">
      <alignment horizontal="left"/>
    </xf>
    <xf numFmtId="172" fontId="23" fillId="0" borderId="0" xfId="0" applyNumberFormat="1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zoomScale="94" zoomScaleNormal="94" zoomScalePageLayoutView="0" workbookViewId="0" topLeftCell="A3">
      <selection activeCell="F22" sqref="F2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47.57421875" style="0" customWidth="1"/>
    <col min="6" max="6" width="17.8515625" style="3" customWidth="1"/>
    <col min="7" max="9" width="17.8515625" style="0" customWidth="1"/>
    <col min="10" max="10" width="18.421875" style="313" bestFit="1" customWidth="1"/>
    <col min="11" max="11" width="9.140625" style="313" customWidth="1"/>
    <col min="12" max="12" width="18.00390625" style="313" customWidth="1"/>
    <col min="13" max="13" width="9.140625" style="313" customWidth="1"/>
    <col min="14" max="14" width="17.8515625" style="313" bestFit="1" customWidth="1"/>
    <col min="15" max="15" width="9.140625" style="313" customWidth="1"/>
  </cols>
  <sheetData>
    <row r="1" spans="1:15" ht="22.5" customHeight="1">
      <c r="A1" s="499" t="s">
        <v>304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5" ht="22.5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15" s="35" customFormat="1" ht="24" customHeight="1">
      <c r="A3" s="510" t="s">
        <v>82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</row>
    <row r="4" spans="1:15" s="3" customFormat="1" ht="24" customHeight="1">
      <c r="A4" s="510" t="s">
        <v>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</row>
    <row r="5" spans="1:15" s="3" customFormat="1" ht="22.5" customHeight="1">
      <c r="A5" s="57"/>
      <c r="B5" s="55"/>
      <c r="C5" s="55"/>
      <c r="D5" s="55"/>
      <c r="E5" s="55"/>
      <c r="F5" s="55"/>
      <c r="G5" s="56"/>
      <c r="H5" s="56"/>
      <c r="I5" s="56"/>
      <c r="J5" s="315"/>
      <c r="K5" s="315"/>
      <c r="L5" s="315"/>
      <c r="M5" s="314"/>
      <c r="N5" s="315"/>
      <c r="O5" s="121" t="s">
        <v>306</v>
      </c>
    </row>
    <row r="6" spans="1:15" s="3" customFormat="1" ht="39.75" customHeight="1">
      <c r="A6" s="81"/>
      <c r="B6" s="82"/>
      <c r="C6" s="82"/>
      <c r="D6" s="83"/>
      <c r="E6" s="93"/>
      <c r="F6" s="149" t="s">
        <v>284</v>
      </c>
      <c r="G6" s="192" t="s">
        <v>277</v>
      </c>
      <c r="H6" s="192" t="s">
        <v>283</v>
      </c>
      <c r="I6" s="192" t="s">
        <v>292</v>
      </c>
      <c r="J6" s="192" t="s">
        <v>295</v>
      </c>
      <c r="K6" s="192" t="s">
        <v>271</v>
      </c>
      <c r="L6" s="192" t="s">
        <v>293</v>
      </c>
      <c r="M6" s="192" t="s">
        <v>272</v>
      </c>
      <c r="N6" s="192" t="s">
        <v>294</v>
      </c>
      <c r="O6" s="192" t="s">
        <v>282</v>
      </c>
    </row>
    <row r="7" spans="1:15" s="3" customFormat="1" ht="22.5" customHeight="1">
      <c r="A7" s="503" t="s">
        <v>35</v>
      </c>
      <c r="B7" s="504"/>
      <c r="C7" s="504"/>
      <c r="D7" s="504"/>
      <c r="E7" s="505"/>
      <c r="F7" s="71">
        <f>'prihodi KN_NE VRIJEDI'!G5</f>
        <v>32784756408</v>
      </c>
      <c r="G7" s="71">
        <f>'prihodi KN_NE VRIJEDI'!H5</f>
        <v>30105702000</v>
      </c>
      <c r="H7" s="71">
        <f>'prihodi KN_NE VRIJEDI'!I5</f>
        <v>32605702000</v>
      </c>
      <c r="I7" s="71">
        <f>'prihodi KN_NE VRIJEDI'!J5</f>
        <v>33385693000</v>
      </c>
      <c r="J7" s="355">
        <f>'prihodi KN_NE VRIJEDI'!K5</f>
        <v>36298077000</v>
      </c>
      <c r="K7" s="356">
        <f>J7/H7*100</f>
        <v>111.32432296657807</v>
      </c>
      <c r="L7" s="355">
        <f>'prihodi KN_NE VRIJEDI'!M5</f>
        <v>37098400000</v>
      </c>
      <c r="M7" s="356">
        <f aca="true" t="shared" si="0" ref="M7:M13">L7/J7*100</f>
        <v>102.20486335956585</v>
      </c>
      <c r="N7" s="355">
        <f>'prihodi KN_NE VRIJEDI'!O5</f>
        <v>37958700000</v>
      </c>
      <c r="O7" s="356">
        <f aca="true" t="shared" si="1" ref="O7:O12">N7/L7*100</f>
        <v>102.31896793392707</v>
      </c>
    </row>
    <row r="8" spans="1:15" s="3" customFormat="1" ht="22.5" customHeight="1">
      <c r="A8" s="501" t="s">
        <v>32</v>
      </c>
      <c r="B8" s="502"/>
      <c r="C8" s="502"/>
      <c r="D8" s="502"/>
      <c r="E8" s="502"/>
      <c r="F8" s="71">
        <f>'prihodi KN_NE VRIJEDI'!G63</f>
        <v>1485703</v>
      </c>
      <c r="G8" s="71">
        <f>'prihodi KN_NE VRIJEDI'!H63</f>
        <v>2000000</v>
      </c>
      <c r="H8" s="71">
        <f>'prihodi KN_NE VRIJEDI'!I63</f>
        <v>2000000</v>
      </c>
      <c r="I8" s="71">
        <f>'prihodi KN_NE VRIJEDI'!J63</f>
        <v>2009000</v>
      </c>
      <c r="J8" s="355">
        <f>'prihodi KN_NE VRIJEDI'!K63</f>
        <v>2000000</v>
      </c>
      <c r="K8" s="356">
        <f aca="true" t="shared" si="2" ref="K8:K13">J8/H8*100</f>
        <v>100</v>
      </c>
      <c r="L8" s="355">
        <f>'prihodi KN_NE VRIJEDI'!M63</f>
        <v>2000000</v>
      </c>
      <c r="M8" s="356">
        <f t="shared" si="0"/>
        <v>100</v>
      </c>
      <c r="N8" s="355">
        <f>'prihodi KN_NE VRIJEDI'!O63</f>
        <v>2000000</v>
      </c>
      <c r="O8" s="356">
        <f t="shared" si="1"/>
        <v>100</v>
      </c>
    </row>
    <row r="9" spans="1:15" s="3" customFormat="1" ht="22.5" customHeight="1">
      <c r="A9" s="507" t="s">
        <v>186</v>
      </c>
      <c r="B9" s="508"/>
      <c r="C9" s="508"/>
      <c r="D9" s="508"/>
      <c r="E9" s="509"/>
      <c r="F9" s="71">
        <f>F7+F8</f>
        <v>32786242111</v>
      </c>
      <c r="G9" s="71">
        <f>G7+G8</f>
        <v>30107702000</v>
      </c>
      <c r="H9" s="71">
        <f>H7+H8</f>
        <v>32607702000</v>
      </c>
      <c r="I9" s="71">
        <f>I7+I8</f>
        <v>33387702000</v>
      </c>
      <c r="J9" s="355">
        <f>J7+J8</f>
        <v>36300077000</v>
      </c>
      <c r="K9" s="356">
        <f t="shared" si="2"/>
        <v>111.32362838693754</v>
      </c>
      <c r="L9" s="355">
        <f>L7+L8</f>
        <v>37100400000</v>
      </c>
      <c r="M9" s="356">
        <f t="shared" si="0"/>
        <v>102.20474187974864</v>
      </c>
      <c r="N9" s="355">
        <f>N7+N8</f>
        <v>37960700000</v>
      </c>
      <c r="O9" s="356">
        <f t="shared" si="1"/>
        <v>102.31884292352642</v>
      </c>
    </row>
    <row r="10" spans="1:15" s="3" customFormat="1" ht="22.5" customHeight="1">
      <c r="A10" s="497" t="s">
        <v>84</v>
      </c>
      <c r="B10" s="498"/>
      <c r="C10" s="498"/>
      <c r="D10" s="498"/>
      <c r="E10" s="506"/>
      <c r="F10" s="73">
        <f>'rashodi-opći dio KN_NE VRIJEDI'!F4</f>
        <v>32588538333</v>
      </c>
      <c r="G10" s="73">
        <f>'rashodi-opći dio KN_NE VRIJEDI'!G4</f>
        <v>29600768000</v>
      </c>
      <c r="H10" s="73">
        <f>'rashodi-opći dio KN_NE VRIJEDI'!H4</f>
        <v>32107768000</v>
      </c>
      <c r="I10" s="73">
        <f>'rashodi-opći dio KN_NE VRIJEDI'!I4</f>
        <v>32909538000</v>
      </c>
      <c r="J10" s="357">
        <f>'rashodi-opći dio KN_NE VRIJEDI'!J4</f>
        <v>35394752000</v>
      </c>
      <c r="K10" s="356">
        <f t="shared" si="2"/>
        <v>110.23734817069813</v>
      </c>
      <c r="L10" s="357">
        <f>'rashodi-opći dio KN_NE VRIJEDI'!L4</f>
        <v>36990105000</v>
      </c>
      <c r="M10" s="356">
        <f t="shared" si="0"/>
        <v>104.50731509575203</v>
      </c>
      <c r="N10" s="357">
        <f>'rashodi-opći dio KN_NE VRIJEDI'!N4</f>
        <v>37850405000</v>
      </c>
      <c r="O10" s="356">
        <f t="shared" si="1"/>
        <v>102.32575711801846</v>
      </c>
    </row>
    <row r="11" spans="1:15" s="3" customFormat="1" ht="22.5" customHeight="1">
      <c r="A11" s="501" t="s">
        <v>33</v>
      </c>
      <c r="B11" s="502"/>
      <c r="C11" s="502"/>
      <c r="D11" s="502"/>
      <c r="E11" s="502"/>
      <c r="F11" s="73">
        <f>'rashodi-opći dio KN_NE VRIJEDI'!F77</f>
        <v>15465508</v>
      </c>
      <c r="G11" s="73">
        <f>'rashodi-opći dio KN_NE VRIJEDI'!G77</f>
        <v>156934000</v>
      </c>
      <c r="H11" s="73">
        <f>'rashodi-opći dio KN_NE VRIJEDI'!H77</f>
        <v>149934000</v>
      </c>
      <c r="I11" s="73">
        <f>'rashodi-opći dio KN_NE VRIJEDI'!I77</f>
        <v>128164000</v>
      </c>
      <c r="J11" s="357">
        <f>'rashodi-opći dio KN_NE VRIJEDI'!J77</f>
        <v>207745000</v>
      </c>
      <c r="K11" s="356">
        <f t="shared" si="2"/>
        <v>138.55763202475757</v>
      </c>
      <c r="L11" s="357">
        <f>'rashodi-opći dio KN_NE VRIJEDI'!L77</f>
        <v>110295000</v>
      </c>
      <c r="M11" s="356">
        <f t="shared" si="0"/>
        <v>53.091530482081396</v>
      </c>
      <c r="N11" s="357">
        <f>'rashodi-opći dio KN_NE VRIJEDI'!N77</f>
        <v>110295000</v>
      </c>
      <c r="O11" s="356">
        <f t="shared" si="1"/>
        <v>100</v>
      </c>
    </row>
    <row r="12" spans="1:15" s="3" customFormat="1" ht="22.5" customHeight="1">
      <c r="A12" s="100" t="s">
        <v>187</v>
      </c>
      <c r="B12" s="97"/>
      <c r="C12" s="98"/>
      <c r="D12" s="98"/>
      <c r="E12" s="99"/>
      <c r="F12" s="73">
        <f>F10+F11</f>
        <v>32604003841</v>
      </c>
      <c r="G12" s="73">
        <f>G10+G11</f>
        <v>29757702000</v>
      </c>
      <c r="H12" s="73">
        <f>H10+H11</f>
        <v>32257702000</v>
      </c>
      <c r="I12" s="73">
        <f>I10+I11</f>
        <v>33037702000</v>
      </c>
      <c r="J12" s="357">
        <f>J10+J11</f>
        <v>35602497000</v>
      </c>
      <c r="K12" s="356">
        <f t="shared" si="2"/>
        <v>110.36898102660876</v>
      </c>
      <c r="L12" s="357">
        <f>L10+L11</f>
        <v>37100400000</v>
      </c>
      <c r="M12" s="356">
        <f t="shared" si="0"/>
        <v>104.20729759488498</v>
      </c>
      <c r="N12" s="357">
        <f>N10+N11</f>
        <v>37960700000</v>
      </c>
      <c r="O12" s="356">
        <f t="shared" si="1"/>
        <v>102.31884292352642</v>
      </c>
    </row>
    <row r="13" spans="1:15" s="3" customFormat="1" ht="25.5" customHeight="1">
      <c r="A13" s="497" t="s">
        <v>34</v>
      </c>
      <c r="B13" s="498"/>
      <c r="C13" s="498"/>
      <c r="D13" s="498"/>
      <c r="E13" s="498"/>
      <c r="F13" s="73">
        <f>F7+F8-F10-F11</f>
        <v>182238270</v>
      </c>
      <c r="G13" s="73">
        <f>G7+G8-G10-G11</f>
        <v>350000000</v>
      </c>
      <c r="H13" s="73">
        <f>H7+H8-H10-H11</f>
        <v>350000000</v>
      </c>
      <c r="I13" s="73">
        <f>I7+I8-I10-I11</f>
        <v>350000000</v>
      </c>
      <c r="J13" s="357">
        <f>J7+J8-J10-J11</f>
        <v>697580000</v>
      </c>
      <c r="K13" s="356">
        <f t="shared" si="2"/>
        <v>199.30857142857144</v>
      </c>
      <c r="L13" s="357">
        <f>L7+L8-L10-L11</f>
        <v>0</v>
      </c>
      <c r="M13" s="356">
        <f t="shared" si="0"/>
        <v>0</v>
      </c>
      <c r="N13" s="357">
        <f>N7+N8-N10-N11</f>
        <v>0</v>
      </c>
      <c r="O13" s="356"/>
    </row>
    <row r="14" spans="1:15" s="3" customFormat="1" ht="22.5" customHeight="1">
      <c r="A14" s="61"/>
      <c r="B14" s="62"/>
      <c r="C14" s="62"/>
      <c r="D14" s="62"/>
      <c r="E14" s="62"/>
      <c r="F14" s="63"/>
      <c r="G14" s="64"/>
      <c r="H14" s="64"/>
      <c r="I14" s="64"/>
      <c r="J14" s="316"/>
      <c r="K14" s="316"/>
      <c r="L14" s="316"/>
      <c r="M14" s="314"/>
      <c r="N14" s="316"/>
      <c r="O14" s="314"/>
    </row>
    <row r="15" spans="1:15" s="3" customFormat="1" ht="21" customHeight="1">
      <c r="A15" s="75"/>
      <c r="B15" s="76"/>
      <c r="C15" s="76"/>
      <c r="D15" s="76"/>
      <c r="E15"/>
      <c r="F15" s="77"/>
      <c r="G15" s="77"/>
      <c r="H15" s="77"/>
      <c r="I15" s="77"/>
      <c r="J15" s="317"/>
      <c r="K15" s="318"/>
      <c r="L15" s="317"/>
      <c r="M15" s="318"/>
      <c r="N15" s="317"/>
      <c r="O15" s="318"/>
    </row>
    <row r="16" spans="1:15" s="31" customFormat="1" ht="24" customHeight="1">
      <c r="A16" s="500" t="s">
        <v>211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</row>
    <row r="17" spans="1:18" s="31" customFormat="1" ht="18.75" customHeight="1">
      <c r="A17" s="65"/>
      <c r="B17" s="66"/>
      <c r="C17" s="66"/>
      <c r="D17" s="66"/>
      <c r="E17" s="66"/>
      <c r="F17" s="67"/>
      <c r="G17" s="64"/>
      <c r="H17" s="64"/>
      <c r="I17" s="64"/>
      <c r="J17" s="316"/>
      <c r="K17" s="316"/>
      <c r="L17" s="316"/>
      <c r="M17" s="319"/>
      <c r="N17" s="316"/>
      <c r="O17" s="319"/>
      <c r="R17" s="31" t="s">
        <v>255</v>
      </c>
    </row>
    <row r="18" spans="1:15" s="31" customFormat="1" ht="39.75" customHeight="1">
      <c r="A18" s="81"/>
      <c r="B18" s="82"/>
      <c r="C18" s="82"/>
      <c r="D18" s="83"/>
      <c r="E18" s="84"/>
      <c r="F18" s="149" t="s">
        <v>284</v>
      </c>
      <c r="G18" s="192" t="s">
        <v>277</v>
      </c>
      <c r="H18" s="192" t="s">
        <v>283</v>
      </c>
      <c r="I18" s="192" t="s">
        <v>292</v>
      </c>
      <c r="J18" s="192" t="s">
        <v>295</v>
      </c>
      <c r="K18" s="192" t="s">
        <v>271</v>
      </c>
      <c r="L18" s="192" t="s">
        <v>293</v>
      </c>
      <c r="M18" s="192" t="s">
        <v>272</v>
      </c>
      <c r="N18" s="192" t="s">
        <v>294</v>
      </c>
      <c r="O18" s="192" t="s">
        <v>282</v>
      </c>
    </row>
    <row r="19" spans="1:15" s="31" customFormat="1" ht="18.75">
      <c r="A19" s="494" t="s">
        <v>30</v>
      </c>
      <c r="B19" s="493"/>
      <c r="C19" s="493"/>
      <c r="D19" s="493"/>
      <c r="E19" s="493"/>
      <c r="F19" s="71">
        <f>'račun financiranja KN_NE VRIJED'!F7</f>
        <v>0</v>
      </c>
      <c r="G19" s="71">
        <f>'račun financiranja KN_NE VRIJED'!G7</f>
        <v>0</v>
      </c>
      <c r="H19" s="71">
        <f>'račun financiranja KN_NE VRIJED'!H7</f>
        <v>0</v>
      </c>
      <c r="I19" s="71">
        <f>'račun financiranja KN_NE VRIJED'!I7</f>
        <v>0</v>
      </c>
      <c r="J19" s="355">
        <f>'račun financiranja KN_NE VRIJED'!J7</f>
        <v>0</v>
      </c>
      <c r="K19" s="356"/>
      <c r="L19" s="355">
        <f>'račun financiranja KN_NE VRIJED'!L7</f>
        <v>0</v>
      </c>
      <c r="M19" s="356"/>
      <c r="N19" s="355">
        <f>'račun financiranja KN_NE VRIJED'!N7</f>
        <v>0</v>
      </c>
      <c r="O19" s="356"/>
    </row>
    <row r="20" spans="1:15" s="31" customFormat="1" ht="18">
      <c r="A20" s="494" t="s">
        <v>31</v>
      </c>
      <c r="B20" s="495"/>
      <c r="C20" s="495"/>
      <c r="D20" s="495"/>
      <c r="E20" s="496"/>
      <c r="F20" s="71">
        <f>'račun financiranja KN_NE VRIJED'!F12</f>
        <v>12599433</v>
      </c>
      <c r="G20" s="71">
        <f>'račun financiranja KN_NE VRIJED'!G12</f>
        <v>350000000</v>
      </c>
      <c r="H20" s="71">
        <f>'račun financiranja KN_NE VRIJED'!H12</f>
        <v>350000000</v>
      </c>
      <c r="I20" s="71">
        <f>'račun financiranja KN_NE VRIJED'!I12</f>
        <v>350000000</v>
      </c>
      <c r="J20" s="355">
        <f>'račun financiranja KN_NE VRIJED'!J12</f>
        <v>697580000</v>
      </c>
      <c r="K20" s="356">
        <f>J20/H20*100</f>
        <v>199.30857142857144</v>
      </c>
      <c r="L20" s="355">
        <f>'račun financiranja KN_NE VRIJED'!L12</f>
        <v>0</v>
      </c>
      <c r="M20" s="356">
        <f>L20/J20*100</f>
        <v>0</v>
      </c>
      <c r="N20" s="355">
        <f>'račun financiranja KN_NE VRIJED'!N12</f>
        <v>0</v>
      </c>
      <c r="O20" s="356"/>
    </row>
    <row r="21" spans="1:15" s="31" customFormat="1" ht="21.75" customHeight="1">
      <c r="A21" s="494" t="s">
        <v>310</v>
      </c>
      <c r="B21" s="495"/>
      <c r="C21" s="495"/>
      <c r="D21" s="495"/>
      <c r="E21" s="496"/>
      <c r="F21" s="71">
        <f>'račun financiranja KN_NE VRIJED'!F4</f>
        <v>877864883</v>
      </c>
      <c r="G21" s="71">
        <f>'račun financiranja KN_NE VRIJED'!G4</f>
        <v>0</v>
      </c>
      <c r="H21" s="71">
        <f>'račun financiranja KN_NE VRIJED'!H4</f>
        <v>1047503720</v>
      </c>
      <c r="I21" s="71">
        <f>'račun financiranja KN_NE VRIJED'!I4</f>
        <v>1047503720</v>
      </c>
      <c r="J21" s="71">
        <f>'račun financiranja KN_NE VRIJED'!J4</f>
        <v>1047503720</v>
      </c>
      <c r="K21" s="356">
        <f>J21/H21*100</f>
        <v>100</v>
      </c>
      <c r="L21" s="71">
        <f>'račun financiranja KN_NE VRIJED'!L4</f>
        <v>1047503720</v>
      </c>
      <c r="M21" s="356">
        <f>L21/J21*100</f>
        <v>100</v>
      </c>
      <c r="N21" s="71">
        <f>'račun financiranja KN_NE VRIJED'!N4</f>
        <v>1047503720</v>
      </c>
      <c r="O21" s="356">
        <f>N21/L21*100</f>
        <v>100</v>
      </c>
    </row>
    <row r="22" spans="1:15" s="31" customFormat="1" ht="21.75" customHeight="1">
      <c r="A22" s="494" t="s">
        <v>311</v>
      </c>
      <c r="B22" s="495"/>
      <c r="C22" s="495"/>
      <c r="D22" s="495"/>
      <c r="E22" s="496"/>
      <c r="F22" s="355">
        <f>-(F19-F20+F21+F13)</f>
        <v>-1047503720</v>
      </c>
      <c r="G22" s="355">
        <f>-(G19-G20+G21+G13)</f>
        <v>0</v>
      </c>
      <c r="H22" s="355">
        <f>-(H19-H20+H21+H13)</f>
        <v>-1047503720</v>
      </c>
      <c r="I22" s="355">
        <f>-(I19-I20+I21+I13)</f>
        <v>-1047503720</v>
      </c>
      <c r="J22" s="355">
        <f>-(J19-J20+J21+J13)</f>
        <v>-1047503720</v>
      </c>
      <c r="K22" s="356">
        <f>J22/H22*100</f>
        <v>100</v>
      </c>
      <c r="L22" s="355">
        <f>-(L19-L20+L21+L13)</f>
        <v>-1047503720</v>
      </c>
      <c r="M22" s="356">
        <f>L22/J22*100</f>
        <v>100</v>
      </c>
      <c r="N22" s="355">
        <f>-(N19-N20+N21+N13)</f>
        <v>-1047503720</v>
      </c>
      <c r="O22" s="356">
        <f>N22/L22*100</f>
        <v>100</v>
      </c>
    </row>
    <row r="23" spans="1:15" s="31" customFormat="1" ht="22.5" customHeight="1">
      <c r="A23" s="492" t="s">
        <v>74</v>
      </c>
      <c r="B23" s="493"/>
      <c r="C23" s="493"/>
      <c r="D23" s="493"/>
      <c r="E23" s="493"/>
      <c r="F23" s="71">
        <f>F19-F20+F21+F22</f>
        <v>-182238270</v>
      </c>
      <c r="G23" s="71">
        <f>G19-G20+G21+G22</f>
        <v>-350000000</v>
      </c>
      <c r="H23" s="71">
        <f>H19-H20+H21+H22</f>
        <v>-350000000</v>
      </c>
      <c r="I23" s="71">
        <f>I19-I20+I21+I22</f>
        <v>-350000000</v>
      </c>
      <c r="J23" s="355">
        <f>J19-J20+J21+J22</f>
        <v>-697580000</v>
      </c>
      <c r="K23" s="356">
        <f>J23/H23*100</f>
        <v>199.30857142857144</v>
      </c>
      <c r="L23" s="355">
        <f>L19-L20+L21+L22</f>
        <v>0</v>
      </c>
      <c r="M23" s="356">
        <f>L23/J23*100</f>
        <v>0</v>
      </c>
      <c r="N23" s="355">
        <f>N19-N20+N21+N22</f>
        <v>0</v>
      </c>
      <c r="O23" s="356"/>
    </row>
    <row r="24" spans="1:15" s="31" customFormat="1" ht="22.5" customHeight="1">
      <c r="A24" s="72"/>
      <c r="B24" s="59"/>
      <c r="C24" s="58"/>
      <c r="D24" s="60"/>
      <c r="E24" s="59"/>
      <c r="F24" s="68"/>
      <c r="G24" s="68"/>
      <c r="H24" s="68"/>
      <c r="I24" s="68"/>
      <c r="J24" s="358"/>
      <c r="K24" s="358"/>
      <c r="L24" s="358"/>
      <c r="M24" s="359"/>
      <c r="N24" s="358"/>
      <c r="O24" s="359"/>
    </row>
    <row r="25" spans="1:15" s="31" customFormat="1" ht="22.5" customHeight="1">
      <c r="A25" s="492" t="s">
        <v>79</v>
      </c>
      <c r="B25" s="493"/>
      <c r="C25" s="493"/>
      <c r="D25" s="493"/>
      <c r="E25" s="493"/>
      <c r="F25" s="71">
        <f>SUM(F13,F23)</f>
        <v>0</v>
      </c>
      <c r="G25" s="71">
        <f>SUM(G13,G23)</f>
        <v>0</v>
      </c>
      <c r="H25" s="71">
        <f>SUM(H13,H23)</f>
        <v>0</v>
      </c>
      <c r="I25" s="71">
        <f>SUM(I13,I23)</f>
        <v>0</v>
      </c>
      <c r="J25" s="355">
        <f>SUM(J13,J23)</f>
        <v>0</v>
      </c>
      <c r="K25" s="356"/>
      <c r="L25" s="355">
        <f>SUM(L13,L23)</f>
        <v>0</v>
      </c>
      <c r="M25" s="356"/>
      <c r="N25" s="355">
        <f>SUM(N13,N23)</f>
        <v>0</v>
      </c>
      <c r="O25" s="356"/>
    </row>
    <row r="26" spans="1:15" s="31" customFormat="1" ht="18" customHeight="1">
      <c r="A26" s="33"/>
      <c r="B26" s="34"/>
      <c r="C26" s="34"/>
      <c r="D26" s="34"/>
      <c r="E26" s="34"/>
      <c r="F26" s="32"/>
      <c r="J26" s="319"/>
      <c r="K26" s="319"/>
      <c r="L26" s="319"/>
      <c r="M26" s="319"/>
      <c r="N26" s="319"/>
      <c r="O26" s="319"/>
    </row>
    <row r="27" spans="4:15" s="3" customFormat="1" ht="13.5">
      <c r="D27" s="22"/>
      <c r="F27" s="4"/>
      <c r="J27" s="314"/>
      <c r="K27" s="314"/>
      <c r="L27" s="314"/>
      <c r="M27" s="314"/>
      <c r="N27" s="314"/>
      <c r="O27" s="314"/>
    </row>
    <row r="28" spans="4:15" s="3" customFormat="1" ht="13.5">
      <c r="D28" s="22"/>
      <c r="F28" s="4"/>
      <c r="J28" s="314"/>
      <c r="K28" s="314"/>
      <c r="L28" s="314"/>
      <c r="M28" s="314"/>
      <c r="N28" s="314"/>
      <c r="O28" s="314"/>
    </row>
    <row r="29" spans="4:15" s="3" customFormat="1" ht="15">
      <c r="D29" s="22"/>
      <c r="E29" s="329" t="s">
        <v>297</v>
      </c>
      <c r="F29" s="4"/>
      <c r="J29" s="314"/>
      <c r="K29" s="314"/>
      <c r="L29" s="314"/>
      <c r="M29" s="314"/>
      <c r="N29" s="314"/>
      <c r="O29" s="314"/>
    </row>
    <row r="30" spans="4:15" s="3" customFormat="1" ht="22.5" customHeight="1">
      <c r="D30" s="22"/>
      <c r="E30" s="331">
        <v>7.5345</v>
      </c>
      <c r="F30" s="4"/>
      <c r="J30" s="314"/>
      <c r="K30" s="314"/>
      <c r="L30" s="314"/>
      <c r="M30" s="314"/>
      <c r="N30" s="314"/>
      <c r="O30" s="314"/>
    </row>
    <row r="31" spans="4:15" s="3" customFormat="1" ht="13.5">
      <c r="D31" s="22"/>
      <c r="F31" s="4"/>
      <c r="J31" s="314"/>
      <c r="K31" s="314"/>
      <c r="L31" s="314"/>
      <c r="M31" s="314"/>
      <c r="N31" s="314"/>
      <c r="O31" s="314"/>
    </row>
    <row r="32" spans="4:15" s="3" customFormat="1" ht="13.5">
      <c r="D32" s="22"/>
      <c r="F32" s="4"/>
      <c r="J32" s="314"/>
      <c r="K32" s="314"/>
      <c r="L32" s="314"/>
      <c r="M32" s="314"/>
      <c r="N32" s="314"/>
      <c r="O32" s="314"/>
    </row>
    <row r="33" spans="4:15" s="3" customFormat="1" ht="13.5">
      <c r="D33" s="22"/>
      <c r="F33" s="4"/>
      <c r="J33" s="314"/>
      <c r="K33" s="314"/>
      <c r="L33" s="314"/>
      <c r="M33" s="314"/>
      <c r="N33" s="314"/>
      <c r="O33" s="314"/>
    </row>
    <row r="34" spans="4:15" s="3" customFormat="1" ht="13.5">
      <c r="D34" s="22"/>
      <c r="F34" s="4"/>
      <c r="J34" s="314"/>
      <c r="K34" s="314"/>
      <c r="L34" s="314"/>
      <c r="M34" s="314"/>
      <c r="N34" s="314"/>
      <c r="O34" s="314"/>
    </row>
    <row r="35" spans="4:15" s="3" customFormat="1" ht="13.5">
      <c r="D35" s="22"/>
      <c r="F35" s="4"/>
      <c r="J35" s="314"/>
      <c r="K35" s="314"/>
      <c r="L35" s="314"/>
      <c r="M35" s="314"/>
      <c r="N35" s="314"/>
      <c r="O35" s="314"/>
    </row>
    <row r="36" spans="4:15" s="3" customFormat="1" ht="13.5">
      <c r="D36" s="22"/>
      <c r="F36" s="4"/>
      <c r="J36" s="314"/>
      <c r="K36" s="314"/>
      <c r="L36" s="314"/>
      <c r="M36" s="314"/>
      <c r="N36" s="314"/>
      <c r="O36" s="314"/>
    </row>
    <row r="37" spans="4:15" s="3" customFormat="1" ht="13.5">
      <c r="D37" s="22"/>
      <c r="F37" s="4"/>
      <c r="J37" s="314"/>
      <c r="K37" s="314"/>
      <c r="L37" s="314"/>
      <c r="M37" s="314"/>
      <c r="N37" s="314"/>
      <c r="O37" s="314"/>
    </row>
    <row r="38" spans="4:15" s="3" customFormat="1" ht="13.5">
      <c r="D38" s="22"/>
      <c r="F38" s="4"/>
      <c r="J38" s="314"/>
      <c r="K38" s="314"/>
      <c r="L38" s="314"/>
      <c r="M38" s="314"/>
      <c r="N38" s="314"/>
      <c r="O38" s="314"/>
    </row>
    <row r="39" spans="4:15" s="3" customFormat="1" ht="13.5">
      <c r="D39" s="22"/>
      <c r="F39" s="4"/>
      <c r="J39" s="314"/>
      <c r="K39" s="314"/>
      <c r="L39" s="314"/>
      <c r="M39" s="314"/>
      <c r="N39" s="314"/>
      <c r="O39" s="314"/>
    </row>
    <row r="40" spans="4:15" s="3" customFormat="1" ht="13.5">
      <c r="D40" s="22"/>
      <c r="F40" s="4"/>
      <c r="J40" s="314"/>
      <c r="K40" s="314"/>
      <c r="L40" s="314"/>
      <c r="M40" s="314"/>
      <c r="N40" s="314"/>
      <c r="O40" s="314"/>
    </row>
    <row r="41" spans="4:15" s="3" customFormat="1" ht="13.5">
      <c r="D41" s="22"/>
      <c r="F41" s="4"/>
      <c r="J41" s="314"/>
      <c r="K41" s="314"/>
      <c r="L41" s="314"/>
      <c r="M41" s="314"/>
      <c r="N41" s="314"/>
      <c r="O41" s="314"/>
    </row>
    <row r="42" spans="4:15" s="3" customFormat="1" ht="13.5">
      <c r="D42" s="22"/>
      <c r="F42" s="4"/>
      <c r="J42" s="314"/>
      <c r="K42" s="314"/>
      <c r="L42" s="314"/>
      <c r="M42" s="314"/>
      <c r="N42" s="314"/>
      <c r="O42" s="314"/>
    </row>
    <row r="43" spans="4:15" s="3" customFormat="1" ht="13.5">
      <c r="D43" s="22"/>
      <c r="F43" s="4"/>
      <c r="J43" s="314"/>
      <c r="K43" s="314"/>
      <c r="L43" s="314"/>
      <c r="M43" s="314"/>
      <c r="N43" s="314"/>
      <c r="O43" s="314"/>
    </row>
    <row r="44" spans="4:15" s="3" customFormat="1" ht="13.5">
      <c r="D44" s="22"/>
      <c r="F44" s="4"/>
      <c r="J44" s="314"/>
      <c r="K44" s="314"/>
      <c r="L44" s="314"/>
      <c r="M44" s="314"/>
      <c r="N44" s="314"/>
      <c r="O44" s="314"/>
    </row>
    <row r="45" spans="4:15" s="3" customFormat="1" ht="13.5">
      <c r="D45" s="22"/>
      <c r="F45" s="4"/>
      <c r="J45" s="314"/>
      <c r="K45" s="314"/>
      <c r="L45" s="314"/>
      <c r="M45" s="314"/>
      <c r="N45" s="314"/>
      <c r="O45" s="314"/>
    </row>
    <row r="46" spans="4:15" s="3" customFormat="1" ht="13.5">
      <c r="D46" s="22"/>
      <c r="F46" s="4"/>
      <c r="J46" s="314"/>
      <c r="K46" s="314"/>
      <c r="L46" s="314"/>
      <c r="M46" s="314"/>
      <c r="N46" s="314"/>
      <c r="O46" s="314"/>
    </row>
    <row r="47" spans="4:15" s="3" customFormat="1" ht="13.5">
      <c r="D47" s="22"/>
      <c r="F47" s="4"/>
      <c r="J47" s="314"/>
      <c r="K47" s="314"/>
      <c r="L47" s="314"/>
      <c r="M47" s="314"/>
      <c r="N47" s="314"/>
      <c r="O47" s="314"/>
    </row>
    <row r="48" spans="4:15" s="3" customFormat="1" ht="13.5">
      <c r="D48" s="22"/>
      <c r="F48" s="4"/>
      <c r="J48" s="314"/>
      <c r="K48" s="314"/>
      <c r="L48" s="314"/>
      <c r="M48" s="314"/>
      <c r="N48" s="314"/>
      <c r="O48" s="314"/>
    </row>
    <row r="49" spans="4:15" s="3" customFormat="1" ht="13.5">
      <c r="D49" s="22"/>
      <c r="F49" s="4"/>
      <c r="J49" s="314"/>
      <c r="K49" s="314"/>
      <c r="L49" s="314"/>
      <c r="M49" s="314"/>
      <c r="N49" s="314"/>
      <c r="O49" s="314"/>
    </row>
    <row r="50" spans="4:15" s="3" customFormat="1" ht="13.5">
      <c r="D50" s="22"/>
      <c r="F50" s="4"/>
      <c r="J50" s="314"/>
      <c r="K50" s="314"/>
      <c r="L50" s="314"/>
      <c r="M50" s="314"/>
      <c r="N50" s="314"/>
      <c r="O50" s="314"/>
    </row>
    <row r="51" spans="4:15" s="3" customFormat="1" ht="13.5">
      <c r="D51" s="22"/>
      <c r="F51" s="4"/>
      <c r="J51" s="314"/>
      <c r="K51" s="314"/>
      <c r="L51" s="314"/>
      <c r="M51" s="314"/>
      <c r="N51" s="314"/>
      <c r="O51" s="314"/>
    </row>
    <row r="52" spans="4:15" s="3" customFormat="1" ht="13.5">
      <c r="D52" s="22"/>
      <c r="F52" s="4"/>
      <c r="J52" s="314"/>
      <c r="K52" s="314"/>
      <c r="L52" s="314"/>
      <c r="M52" s="314"/>
      <c r="N52" s="314"/>
      <c r="O52" s="314"/>
    </row>
    <row r="53" spans="4:15" s="3" customFormat="1" ht="13.5">
      <c r="D53" s="22"/>
      <c r="F53" s="4"/>
      <c r="J53" s="314"/>
      <c r="K53" s="314"/>
      <c r="L53" s="314"/>
      <c r="M53" s="314"/>
      <c r="N53" s="314"/>
      <c r="O53" s="314"/>
    </row>
    <row r="54" spans="4:15" s="3" customFormat="1" ht="13.5">
      <c r="D54" s="22"/>
      <c r="F54" s="4"/>
      <c r="J54" s="314"/>
      <c r="K54" s="314"/>
      <c r="L54" s="314"/>
      <c r="M54" s="314"/>
      <c r="N54" s="314"/>
      <c r="O54" s="314"/>
    </row>
    <row r="55" spans="4:15" s="3" customFormat="1" ht="13.5">
      <c r="D55" s="22"/>
      <c r="F55" s="4"/>
      <c r="J55" s="314"/>
      <c r="K55" s="314"/>
      <c r="L55" s="314"/>
      <c r="M55" s="314"/>
      <c r="N55" s="314"/>
      <c r="O55" s="314"/>
    </row>
    <row r="56" spans="4:15" s="3" customFormat="1" ht="13.5">
      <c r="D56" s="22"/>
      <c r="F56" s="4"/>
      <c r="J56" s="314"/>
      <c r="K56" s="314"/>
      <c r="L56" s="314"/>
      <c r="M56" s="314"/>
      <c r="N56" s="314"/>
      <c r="O56" s="314"/>
    </row>
    <row r="57" spans="4:15" s="3" customFormat="1" ht="13.5">
      <c r="D57" s="22"/>
      <c r="F57" s="4"/>
      <c r="J57" s="314"/>
      <c r="K57" s="314"/>
      <c r="L57" s="314"/>
      <c r="M57" s="314"/>
      <c r="N57" s="314"/>
      <c r="O57" s="314"/>
    </row>
    <row r="58" spans="4:15" s="3" customFormat="1" ht="13.5">
      <c r="D58" s="22"/>
      <c r="F58" s="4"/>
      <c r="J58" s="314"/>
      <c r="K58" s="314"/>
      <c r="L58" s="314"/>
      <c r="M58" s="314"/>
      <c r="N58" s="314"/>
      <c r="O58" s="314"/>
    </row>
    <row r="59" spans="4:15" s="3" customFormat="1" ht="13.5">
      <c r="D59" s="22"/>
      <c r="F59" s="4"/>
      <c r="J59" s="314"/>
      <c r="K59" s="314"/>
      <c r="L59" s="314"/>
      <c r="M59" s="314"/>
      <c r="N59" s="314"/>
      <c r="O59" s="314"/>
    </row>
    <row r="60" spans="4:15" s="3" customFormat="1" ht="13.5">
      <c r="D60" s="22"/>
      <c r="F60" s="4"/>
      <c r="J60" s="314"/>
      <c r="K60" s="314"/>
      <c r="L60" s="314"/>
      <c r="M60" s="314"/>
      <c r="N60" s="314"/>
      <c r="O60" s="314"/>
    </row>
    <row r="61" spans="4:15" s="3" customFormat="1" ht="13.5">
      <c r="D61" s="22"/>
      <c r="F61" s="4"/>
      <c r="J61" s="314"/>
      <c r="K61" s="314"/>
      <c r="L61" s="314"/>
      <c r="M61" s="314"/>
      <c r="N61" s="314"/>
      <c r="O61" s="314"/>
    </row>
    <row r="62" spans="4:15" s="3" customFormat="1" ht="13.5">
      <c r="D62" s="22"/>
      <c r="F62" s="4"/>
      <c r="J62" s="314"/>
      <c r="K62" s="314"/>
      <c r="L62" s="314"/>
      <c r="M62" s="314"/>
      <c r="N62" s="314"/>
      <c r="O62" s="314"/>
    </row>
    <row r="63" spans="4:15" s="3" customFormat="1" ht="13.5">
      <c r="D63" s="22"/>
      <c r="F63" s="4"/>
      <c r="J63" s="314"/>
      <c r="K63" s="314"/>
      <c r="L63" s="314"/>
      <c r="M63" s="314"/>
      <c r="N63" s="314"/>
      <c r="O63" s="314"/>
    </row>
    <row r="64" spans="4:15" s="3" customFormat="1" ht="13.5">
      <c r="D64" s="22"/>
      <c r="F64" s="4"/>
      <c r="J64" s="314"/>
      <c r="K64" s="314"/>
      <c r="L64" s="314"/>
      <c r="M64" s="314"/>
      <c r="N64" s="314"/>
      <c r="O64" s="314"/>
    </row>
    <row r="65" spans="4:15" s="3" customFormat="1" ht="13.5">
      <c r="D65" s="22"/>
      <c r="F65" s="4"/>
      <c r="J65" s="314"/>
      <c r="K65" s="314"/>
      <c r="L65" s="314"/>
      <c r="M65" s="314"/>
      <c r="N65" s="314"/>
      <c r="O65" s="314"/>
    </row>
    <row r="66" spans="4:15" s="3" customFormat="1" ht="13.5">
      <c r="D66" s="22"/>
      <c r="F66" s="4"/>
      <c r="J66" s="314"/>
      <c r="K66" s="314"/>
      <c r="L66" s="314"/>
      <c r="M66" s="314"/>
      <c r="N66" s="314"/>
      <c r="O66" s="314"/>
    </row>
    <row r="67" spans="4:15" s="3" customFormat="1" ht="13.5">
      <c r="D67" s="22"/>
      <c r="F67" s="4"/>
      <c r="J67" s="314"/>
      <c r="K67" s="314"/>
      <c r="L67" s="314"/>
      <c r="M67" s="314"/>
      <c r="N67" s="314"/>
      <c r="O67" s="314"/>
    </row>
    <row r="68" spans="4:15" s="3" customFormat="1" ht="13.5">
      <c r="D68" s="22"/>
      <c r="F68" s="4"/>
      <c r="J68" s="314"/>
      <c r="K68" s="314"/>
      <c r="L68" s="314"/>
      <c r="M68" s="314"/>
      <c r="N68" s="314"/>
      <c r="O68" s="314"/>
    </row>
    <row r="69" spans="4:15" s="3" customFormat="1" ht="13.5">
      <c r="D69" s="22"/>
      <c r="F69" s="4"/>
      <c r="J69" s="314"/>
      <c r="K69" s="314"/>
      <c r="L69" s="314"/>
      <c r="M69" s="314"/>
      <c r="N69" s="314"/>
      <c r="O69" s="314"/>
    </row>
    <row r="70" spans="4:15" s="3" customFormat="1" ht="13.5">
      <c r="D70" s="22"/>
      <c r="F70" s="4"/>
      <c r="J70" s="314"/>
      <c r="K70" s="314"/>
      <c r="L70" s="314"/>
      <c r="M70" s="314"/>
      <c r="N70" s="314"/>
      <c r="O70" s="314"/>
    </row>
    <row r="71" spans="4:15" s="3" customFormat="1" ht="13.5">
      <c r="D71" s="22"/>
      <c r="F71" s="4"/>
      <c r="J71" s="314"/>
      <c r="K71" s="314"/>
      <c r="L71" s="314"/>
      <c r="M71" s="314"/>
      <c r="N71" s="314"/>
      <c r="O71" s="314"/>
    </row>
    <row r="72" spans="4:15" s="3" customFormat="1" ht="13.5">
      <c r="D72" s="22"/>
      <c r="F72" s="4"/>
      <c r="J72" s="314"/>
      <c r="K72" s="314"/>
      <c r="L72" s="314"/>
      <c r="M72" s="314"/>
      <c r="N72" s="314"/>
      <c r="O72" s="314"/>
    </row>
    <row r="73" spans="4:15" s="3" customFormat="1" ht="13.5">
      <c r="D73" s="22"/>
      <c r="F73" s="4"/>
      <c r="J73" s="314"/>
      <c r="K73" s="314"/>
      <c r="L73" s="314"/>
      <c r="M73" s="314"/>
      <c r="N73" s="314"/>
      <c r="O73" s="314"/>
    </row>
    <row r="74" spans="4:15" s="3" customFormat="1" ht="13.5">
      <c r="D74" s="22"/>
      <c r="F74" s="4"/>
      <c r="J74" s="314"/>
      <c r="K74" s="314"/>
      <c r="L74" s="314"/>
      <c r="M74" s="314"/>
      <c r="N74" s="314"/>
      <c r="O74" s="314"/>
    </row>
    <row r="75" spans="4:15" s="3" customFormat="1" ht="13.5">
      <c r="D75" s="22"/>
      <c r="F75" s="4"/>
      <c r="J75" s="314"/>
      <c r="K75" s="314"/>
      <c r="L75" s="314"/>
      <c r="M75" s="314"/>
      <c r="N75" s="314"/>
      <c r="O75" s="314"/>
    </row>
    <row r="76" spans="4:15" s="3" customFormat="1" ht="13.5">
      <c r="D76" s="22"/>
      <c r="F76" s="4"/>
      <c r="J76" s="314"/>
      <c r="K76" s="314"/>
      <c r="L76" s="314"/>
      <c r="M76" s="314"/>
      <c r="N76" s="314"/>
      <c r="O76" s="314"/>
    </row>
    <row r="77" spans="4:15" s="3" customFormat="1" ht="13.5">
      <c r="D77" s="22"/>
      <c r="F77" s="4"/>
      <c r="J77" s="314"/>
      <c r="K77" s="314"/>
      <c r="L77" s="314"/>
      <c r="M77" s="314"/>
      <c r="N77" s="314"/>
      <c r="O77" s="314"/>
    </row>
    <row r="78" spans="4:15" s="3" customFormat="1" ht="13.5">
      <c r="D78" s="22"/>
      <c r="F78" s="4"/>
      <c r="J78" s="314"/>
      <c r="K78" s="314"/>
      <c r="L78" s="314"/>
      <c r="M78" s="314"/>
      <c r="N78" s="314"/>
      <c r="O78" s="314"/>
    </row>
    <row r="79" spans="4:15" s="3" customFormat="1" ht="13.5">
      <c r="D79" s="22"/>
      <c r="F79" s="4"/>
      <c r="J79" s="314"/>
      <c r="K79" s="314"/>
      <c r="L79" s="314"/>
      <c r="M79" s="314"/>
      <c r="N79" s="314"/>
      <c r="O79" s="314"/>
    </row>
    <row r="80" spans="4:15" s="3" customFormat="1" ht="13.5">
      <c r="D80" s="22"/>
      <c r="F80" s="4"/>
      <c r="J80" s="314"/>
      <c r="K80" s="314"/>
      <c r="L80" s="314"/>
      <c r="M80" s="314"/>
      <c r="N80" s="314"/>
      <c r="O80" s="314"/>
    </row>
    <row r="81" spans="4:15" s="3" customFormat="1" ht="13.5">
      <c r="D81" s="22"/>
      <c r="F81" s="4"/>
      <c r="J81" s="314"/>
      <c r="K81" s="314"/>
      <c r="L81" s="314"/>
      <c r="M81" s="314"/>
      <c r="N81" s="314"/>
      <c r="O81" s="314"/>
    </row>
    <row r="82" spans="4:15" s="3" customFormat="1" ht="13.5">
      <c r="D82" s="22"/>
      <c r="F82" s="4"/>
      <c r="J82" s="314"/>
      <c r="K82" s="314"/>
      <c r="L82" s="314"/>
      <c r="M82" s="314"/>
      <c r="N82" s="314"/>
      <c r="O82" s="314"/>
    </row>
    <row r="83" spans="4:15" s="3" customFormat="1" ht="13.5">
      <c r="D83" s="22"/>
      <c r="F83" s="4"/>
      <c r="J83" s="314"/>
      <c r="K83" s="314"/>
      <c r="L83" s="314"/>
      <c r="M83" s="314"/>
      <c r="N83" s="314"/>
      <c r="O83" s="314"/>
    </row>
    <row r="84" spans="4:15" s="3" customFormat="1" ht="13.5">
      <c r="D84" s="22"/>
      <c r="F84" s="4"/>
      <c r="J84" s="314"/>
      <c r="K84" s="314"/>
      <c r="L84" s="314"/>
      <c r="M84" s="314"/>
      <c r="N84" s="314"/>
      <c r="O84" s="314"/>
    </row>
    <row r="85" spans="4:15" s="3" customFormat="1" ht="13.5">
      <c r="D85" s="22"/>
      <c r="F85" s="4"/>
      <c r="J85" s="314"/>
      <c r="K85" s="314"/>
      <c r="L85" s="314"/>
      <c r="M85" s="314"/>
      <c r="N85" s="314"/>
      <c r="O85" s="314"/>
    </row>
    <row r="86" spans="4:15" s="3" customFormat="1" ht="13.5">
      <c r="D86" s="22"/>
      <c r="F86" s="4"/>
      <c r="J86" s="314"/>
      <c r="K86" s="314"/>
      <c r="L86" s="314"/>
      <c r="M86" s="314"/>
      <c r="N86" s="314"/>
      <c r="O86" s="314"/>
    </row>
    <row r="87" spans="4:15" s="3" customFormat="1" ht="13.5">
      <c r="D87" s="22"/>
      <c r="F87" s="4"/>
      <c r="J87" s="314"/>
      <c r="K87" s="314"/>
      <c r="L87" s="314"/>
      <c r="M87" s="314"/>
      <c r="N87" s="314"/>
      <c r="O87" s="314"/>
    </row>
    <row r="88" spans="4:15" s="3" customFormat="1" ht="13.5">
      <c r="D88" s="22"/>
      <c r="F88" s="4"/>
      <c r="J88" s="314"/>
      <c r="K88" s="314"/>
      <c r="L88" s="314"/>
      <c r="M88" s="314"/>
      <c r="N88" s="314"/>
      <c r="O88" s="314"/>
    </row>
    <row r="89" spans="4:15" s="3" customFormat="1" ht="13.5">
      <c r="D89" s="22"/>
      <c r="F89" s="4"/>
      <c r="J89" s="314"/>
      <c r="K89" s="314"/>
      <c r="L89" s="314"/>
      <c r="M89" s="314"/>
      <c r="N89" s="314"/>
      <c r="O89" s="314"/>
    </row>
    <row r="90" spans="4:15" s="3" customFormat="1" ht="13.5">
      <c r="D90" s="22"/>
      <c r="F90" s="4"/>
      <c r="J90" s="314"/>
      <c r="K90" s="314"/>
      <c r="L90" s="314"/>
      <c r="M90" s="314"/>
      <c r="N90" s="314"/>
      <c r="O90" s="314"/>
    </row>
    <row r="91" spans="4:15" s="3" customFormat="1" ht="13.5">
      <c r="D91" s="22"/>
      <c r="F91" s="4"/>
      <c r="J91" s="314"/>
      <c r="K91" s="314"/>
      <c r="L91" s="314"/>
      <c r="M91" s="314"/>
      <c r="N91" s="314"/>
      <c r="O91" s="314"/>
    </row>
    <row r="92" spans="4:15" s="3" customFormat="1" ht="13.5">
      <c r="D92" s="22"/>
      <c r="F92" s="4"/>
      <c r="J92" s="314"/>
      <c r="K92" s="314"/>
      <c r="L92" s="314"/>
      <c r="M92" s="314"/>
      <c r="N92" s="314"/>
      <c r="O92" s="314"/>
    </row>
    <row r="93" spans="4:15" s="3" customFormat="1" ht="13.5">
      <c r="D93" s="22"/>
      <c r="F93" s="4"/>
      <c r="J93" s="314"/>
      <c r="K93" s="314"/>
      <c r="L93" s="314"/>
      <c r="M93" s="314"/>
      <c r="N93" s="314"/>
      <c r="O93" s="314"/>
    </row>
    <row r="94" spans="4:15" s="3" customFormat="1" ht="13.5">
      <c r="D94" s="22"/>
      <c r="F94" s="4"/>
      <c r="J94" s="314"/>
      <c r="K94" s="314"/>
      <c r="L94" s="314"/>
      <c r="M94" s="314"/>
      <c r="N94" s="314"/>
      <c r="O94" s="314"/>
    </row>
    <row r="95" spans="4:15" s="3" customFormat="1" ht="13.5">
      <c r="D95" s="22"/>
      <c r="F95" s="4"/>
      <c r="J95" s="314"/>
      <c r="K95" s="314"/>
      <c r="L95" s="314"/>
      <c r="M95" s="314"/>
      <c r="N95" s="314"/>
      <c r="O95" s="314"/>
    </row>
    <row r="96" spans="4:15" s="3" customFormat="1" ht="13.5">
      <c r="D96" s="22"/>
      <c r="F96" s="4"/>
      <c r="J96" s="314"/>
      <c r="K96" s="314"/>
      <c r="L96" s="314"/>
      <c r="M96" s="314"/>
      <c r="N96" s="314"/>
      <c r="O96" s="314"/>
    </row>
    <row r="97" spans="4:15" s="3" customFormat="1" ht="13.5">
      <c r="D97" s="22"/>
      <c r="F97" s="4"/>
      <c r="J97" s="314"/>
      <c r="K97" s="314"/>
      <c r="L97" s="314"/>
      <c r="M97" s="314"/>
      <c r="N97" s="314"/>
      <c r="O97" s="314"/>
    </row>
    <row r="98" spans="4:15" s="3" customFormat="1" ht="13.5">
      <c r="D98" s="22"/>
      <c r="F98" s="4"/>
      <c r="J98" s="314"/>
      <c r="K98" s="314"/>
      <c r="L98" s="314"/>
      <c r="M98" s="314"/>
      <c r="N98" s="314"/>
      <c r="O98" s="314"/>
    </row>
    <row r="99" spans="4:15" s="3" customFormat="1" ht="13.5">
      <c r="D99" s="22"/>
      <c r="F99" s="4"/>
      <c r="J99" s="314"/>
      <c r="K99" s="314"/>
      <c r="L99" s="314"/>
      <c r="M99" s="314"/>
      <c r="N99" s="314"/>
      <c r="O99" s="314"/>
    </row>
    <row r="100" spans="4:15" s="3" customFormat="1" ht="13.5">
      <c r="D100" s="22"/>
      <c r="F100" s="4"/>
      <c r="J100" s="314"/>
      <c r="K100" s="314"/>
      <c r="L100" s="314"/>
      <c r="M100" s="314"/>
      <c r="N100" s="314"/>
      <c r="O100" s="314"/>
    </row>
    <row r="101" spans="4:15" s="3" customFormat="1" ht="13.5">
      <c r="D101" s="22"/>
      <c r="F101" s="4"/>
      <c r="J101" s="314"/>
      <c r="K101" s="314"/>
      <c r="L101" s="314"/>
      <c r="M101" s="314"/>
      <c r="N101" s="314"/>
      <c r="O101" s="314"/>
    </row>
    <row r="102" spans="4:15" s="3" customFormat="1" ht="13.5">
      <c r="D102" s="22"/>
      <c r="F102" s="4"/>
      <c r="J102" s="314"/>
      <c r="K102" s="314"/>
      <c r="L102" s="314"/>
      <c r="M102" s="314"/>
      <c r="N102" s="314"/>
      <c r="O102" s="314"/>
    </row>
    <row r="103" spans="4:15" s="3" customFormat="1" ht="13.5">
      <c r="D103" s="22"/>
      <c r="F103" s="4"/>
      <c r="J103" s="314"/>
      <c r="K103" s="314"/>
      <c r="L103" s="314"/>
      <c r="M103" s="314"/>
      <c r="N103" s="314"/>
      <c r="O103" s="314"/>
    </row>
    <row r="104" spans="4:15" s="3" customFormat="1" ht="13.5">
      <c r="D104" s="22"/>
      <c r="J104" s="314"/>
      <c r="K104" s="314"/>
      <c r="L104" s="314"/>
      <c r="M104" s="314"/>
      <c r="N104" s="314"/>
      <c r="O104" s="314"/>
    </row>
    <row r="105" spans="4:15" s="3" customFormat="1" ht="13.5">
      <c r="D105" s="22"/>
      <c r="J105" s="314"/>
      <c r="K105" s="314"/>
      <c r="L105" s="314"/>
      <c r="M105" s="314"/>
      <c r="N105" s="314"/>
      <c r="O105" s="314"/>
    </row>
    <row r="106" spans="4:15" s="3" customFormat="1" ht="13.5">
      <c r="D106" s="22"/>
      <c r="J106" s="314"/>
      <c r="K106" s="314"/>
      <c r="L106" s="314"/>
      <c r="M106" s="314"/>
      <c r="N106" s="314"/>
      <c r="O106" s="314"/>
    </row>
    <row r="107" spans="4:15" s="3" customFormat="1" ht="13.5">
      <c r="D107" s="22"/>
      <c r="J107" s="314"/>
      <c r="K107" s="314"/>
      <c r="L107" s="314"/>
      <c r="M107" s="314"/>
      <c r="N107" s="314"/>
      <c r="O107" s="314"/>
    </row>
    <row r="108" spans="4:15" s="3" customFormat="1" ht="13.5">
      <c r="D108" s="22"/>
      <c r="J108" s="314"/>
      <c r="K108" s="314"/>
      <c r="L108" s="314"/>
      <c r="M108" s="314"/>
      <c r="N108" s="314"/>
      <c r="O108" s="314"/>
    </row>
    <row r="109" spans="4:15" s="3" customFormat="1" ht="13.5">
      <c r="D109" s="22"/>
      <c r="J109" s="314"/>
      <c r="K109" s="314"/>
      <c r="L109" s="314"/>
      <c r="M109" s="314"/>
      <c r="N109" s="314"/>
      <c r="O109" s="314"/>
    </row>
    <row r="110" spans="4:15" s="3" customFormat="1" ht="13.5">
      <c r="D110" s="22"/>
      <c r="J110" s="314"/>
      <c r="K110" s="314"/>
      <c r="L110" s="314"/>
      <c r="M110" s="314"/>
      <c r="N110" s="314"/>
      <c r="O110" s="314"/>
    </row>
    <row r="111" spans="4:15" s="3" customFormat="1" ht="13.5">
      <c r="D111" s="22"/>
      <c r="J111" s="314"/>
      <c r="K111" s="314"/>
      <c r="L111" s="314"/>
      <c r="M111" s="314"/>
      <c r="N111" s="314"/>
      <c r="O111" s="314"/>
    </row>
    <row r="112" spans="4:15" s="3" customFormat="1" ht="13.5">
      <c r="D112" s="22"/>
      <c r="J112" s="314"/>
      <c r="K112" s="314"/>
      <c r="L112" s="314"/>
      <c r="M112" s="314"/>
      <c r="N112" s="314"/>
      <c r="O112" s="314"/>
    </row>
    <row r="113" spans="4:15" s="3" customFormat="1" ht="13.5">
      <c r="D113" s="22"/>
      <c r="J113" s="314"/>
      <c r="K113" s="314"/>
      <c r="L113" s="314"/>
      <c r="M113" s="314"/>
      <c r="N113" s="314"/>
      <c r="O113" s="314"/>
    </row>
    <row r="114" spans="4:15" s="3" customFormat="1" ht="13.5">
      <c r="D114" s="22"/>
      <c r="J114" s="314"/>
      <c r="K114" s="314"/>
      <c r="L114" s="314"/>
      <c r="M114" s="314"/>
      <c r="N114" s="314"/>
      <c r="O114" s="314"/>
    </row>
    <row r="115" spans="4:15" s="3" customFormat="1" ht="13.5">
      <c r="D115" s="22"/>
      <c r="J115" s="314"/>
      <c r="K115" s="314"/>
      <c r="L115" s="314"/>
      <c r="M115" s="314"/>
      <c r="N115" s="314"/>
      <c r="O115" s="314"/>
    </row>
    <row r="116" spans="4:15" s="3" customFormat="1" ht="13.5">
      <c r="D116" s="22"/>
      <c r="J116" s="314"/>
      <c r="K116" s="314"/>
      <c r="L116" s="314"/>
      <c r="M116" s="314"/>
      <c r="N116" s="314"/>
      <c r="O116" s="314"/>
    </row>
    <row r="117" spans="4:15" s="3" customFormat="1" ht="13.5">
      <c r="D117" s="22"/>
      <c r="J117" s="314"/>
      <c r="K117" s="314"/>
      <c r="L117" s="314"/>
      <c r="M117" s="314"/>
      <c r="N117" s="314"/>
      <c r="O117" s="314"/>
    </row>
    <row r="118" spans="4:15" s="3" customFormat="1" ht="13.5">
      <c r="D118" s="22"/>
      <c r="J118" s="314"/>
      <c r="K118" s="314"/>
      <c r="L118" s="314"/>
      <c r="M118" s="314"/>
      <c r="N118" s="314"/>
      <c r="O118" s="314"/>
    </row>
    <row r="119" spans="4:15" s="3" customFormat="1" ht="13.5">
      <c r="D119" s="22"/>
      <c r="J119" s="314"/>
      <c r="K119" s="314"/>
      <c r="L119" s="314"/>
      <c r="M119" s="314"/>
      <c r="N119" s="314"/>
      <c r="O119" s="314"/>
    </row>
    <row r="120" spans="4:15" s="3" customFormat="1" ht="13.5">
      <c r="D120" s="22"/>
      <c r="J120" s="314"/>
      <c r="K120" s="314"/>
      <c r="L120" s="314"/>
      <c r="M120" s="314"/>
      <c r="N120" s="314"/>
      <c r="O120" s="314"/>
    </row>
    <row r="121" spans="4:15" s="3" customFormat="1" ht="13.5">
      <c r="D121" s="22"/>
      <c r="J121" s="314"/>
      <c r="K121" s="314"/>
      <c r="L121" s="314"/>
      <c r="M121" s="314"/>
      <c r="N121" s="314"/>
      <c r="O121" s="314"/>
    </row>
    <row r="122" spans="4:15" s="3" customFormat="1" ht="13.5">
      <c r="D122" s="22"/>
      <c r="J122" s="314"/>
      <c r="K122" s="314"/>
      <c r="L122" s="314"/>
      <c r="M122" s="314"/>
      <c r="N122" s="314"/>
      <c r="O122" s="314"/>
    </row>
    <row r="123" spans="4:15" s="3" customFormat="1" ht="13.5">
      <c r="D123" s="22"/>
      <c r="J123" s="314"/>
      <c r="K123" s="314"/>
      <c r="L123" s="314"/>
      <c r="M123" s="314"/>
      <c r="N123" s="314"/>
      <c r="O123" s="314"/>
    </row>
    <row r="124" spans="4:15" s="3" customFormat="1" ht="13.5">
      <c r="D124" s="22"/>
      <c r="J124" s="314"/>
      <c r="K124" s="314"/>
      <c r="L124" s="314"/>
      <c r="M124" s="314"/>
      <c r="N124" s="314"/>
      <c r="O124" s="314"/>
    </row>
    <row r="125" spans="4:15" s="3" customFormat="1" ht="13.5">
      <c r="D125" s="22"/>
      <c r="J125" s="314"/>
      <c r="K125" s="314"/>
      <c r="L125" s="314"/>
      <c r="M125" s="314"/>
      <c r="N125" s="314"/>
      <c r="O125" s="314"/>
    </row>
    <row r="126" spans="4:15" s="3" customFormat="1" ht="13.5">
      <c r="D126" s="22"/>
      <c r="J126" s="314"/>
      <c r="K126" s="314"/>
      <c r="L126" s="314"/>
      <c r="M126" s="314"/>
      <c r="N126" s="314"/>
      <c r="O126" s="314"/>
    </row>
    <row r="127" spans="4:15" s="3" customFormat="1" ht="13.5">
      <c r="D127" s="22"/>
      <c r="J127" s="314"/>
      <c r="K127" s="314"/>
      <c r="L127" s="314"/>
      <c r="M127" s="314"/>
      <c r="N127" s="314"/>
      <c r="O127" s="314"/>
    </row>
    <row r="128" spans="4:15" s="3" customFormat="1" ht="13.5">
      <c r="D128" s="22"/>
      <c r="J128" s="314"/>
      <c r="K128" s="314"/>
      <c r="L128" s="314"/>
      <c r="M128" s="314"/>
      <c r="N128" s="314"/>
      <c r="O128" s="314"/>
    </row>
    <row r="129" spans="4:15" s="3" customFormat="1" ht="13.5">
      <c r="D129" s="22"/>
      <c r="J129" s="314"/>
      <c r="K129" s="314"/>
      <c r="L129" s="314"/>
      <c r="M129" s="314"/>
      <c r="N129" s="314"/>
      <c r="O129" s="314"/>
    </row>
    <row r="130" spans="4:15" s="3" customFormat="1" ht="13.5">
      <c r="D130" s="22"/>
      <c r="J130" s="314"/>
      <c r="K130" s="314"/>
      <c r="L130" s="314"/>
      <c r="M130" s="314"/>
      <c r="N130" s="314"/>
      <c r="O130" s="314"/>
    </row>
    <row r="131" spans="4:15" s="3" customFormat="1" ht="13.5">
      <c r="D131" s="22"/>
      <c r="J131" s="314"/>
      <c r="K131" s="314"/>
      <c r="L131" s="314"/>
      <c r="M131" s="314"/>
      <c r="N131" s="314"/>
      <c r="O131" s="314"/>
    </row>
    <row r="132" spans="4:15" s="3" customFormat="1" ht="13.5">
      <c r="D132" s="22"/>
      <c r="J132" s="314"/>
      <c r="K132" s="314"/>
      <c r="L132" s="314"/>
      <c r="M132" s="314"/>
      <c r="N132" s="314"/>
      <c r="O132" s="314"/>
    </row>
    <row r="133" spans="4:15" s="3" customFormat="1" ht="13.5">
      <c r="D133" s="22"/>
      <c r="J133" s="314"/>
      <c r="K133" s="314"/>
      <c r="L133" s="314"/>
      <c r="M133" s="314"/>
      <c r="N133" s="314"/>
      <c r="O133" s="314"/>
    </row>
    <row r="134" spans="4:15" s="3" customFormat="1" ht="13.5">
      <c r="D134" s="22"/>
      <c r="J134" s="314"/>
      <c r="K134" s="314"/>
      <c r="L134" s="314"/>
      <c r="M134" s="314"/>
      <c r="N134" s="314"/>
      <c r="O134" s="314"/>
    </row>
    <row r="135" spans="4:15" s="3" customFormat="1" ht="13.5">
      <c r="D135" s="22"/>
      <c r="J135" s="314"/>
      <c r="K135" s="314"/>
      <c r="L135" s="314"/>
      <c r="M135" s="314"/>
      <c r="N135" s="314"/>
      <c r="O135" s="314"/>
    </row>
    <row r="136" spans="4:15" s="3" customFormat="1" ht="13.5">
      <c r="D136" s="22"/>
      <c r="J136" s="314"/>
      <c r="K136" s="314"/>
      <c r="L136" s="314"/>
      <c r="M136" s="314"/>
      <c r="N136" s="314"/>
      <c r="O136" s="314"/>
    </row>
    <row r="137" spans="4:15" s="3" customFormat="1" ht="13.5">
      <c r="D137" s="22"/>
      <c r="J137" s="314"/>
      <c r="K137" s="314"/>
      <c r="L137" s="314"/>
      <c r="M137" s="314"/>
      <c r="N137" s="314"/>
      <c r="O137" s="314"/>
    </row>
    <row r="138" spans="4:15" s="3" customFormat="1" ht="13.5">
      <c r="D138" s="22"/>
      <c r="J138" s="314"/>
      <c r="K138" s="314"/>
      <c r="L138" s="314"/>
      <c r="M138" s="314"/>
      <c r="N138" s="314"/>
      <c r="O138" s="314"/>
    </row>
    <row r="139" spans="4:15" s="3" customFormat="1" ht="13.5">
      <c r="D139" s="22"/>
      <c r="J139" s="314"/>
      <c r="K139" s="314"/>
      <c r="L139" s="314"/>
      <c r="M139" s="314"/>
      <c r="N139" s="314"/>
      <c r="O139" s="314"/>
    </row>
    <row r="140" spans="4:15" s="3" customFormat="1" ht="13.5">
      <c r="D140" s="22"/>
      <c r="J140" s="314"/>
      <c r="K140" s="314"/>
      <c r="L140" s="314"/>
      <c r="M140" s="314"/>
      <c r="N140" s="314"/>
      <c r="O140" s="314"/>
    </row>
    <row r="141" spans="4:15" s="3" customFormat="1" ht="13.5">
      <c r="D141" s="22"/>
      <c r="J141" s="314"/>
      <c r="K141" s="314"/>
      <c r="L141" s="314"/>
      <c r="M141" s="314"/>
      <c r="N141" s="314"/>
      <c r="O141" s="314"/>
    </row>
    <row r="142" spans="4:15" s="3" customFormat="1" ht="13.5">
      <c r="D142" s="22"/>
      <c r="J142" s="314"/>
      <c r="K142" s="314"/>
      <c r="L142" s="314"/>
      <c r="M142" s="314"/>
      <c r="N142" s="314"/>
      <c r="O142" s="314"/>
    </row>
    <row r="143" spans="4:15" s="3" customFormat="1" ht="13.5">
      <c r="D143" s="22"/>
      <c r="J143" s="314"/>
      <c r="K143" s="314"/>
      <c r="L143" s="314"/>
      <c r="M143" s="314"/>
      <c r="N143" s="314"/>
      <c r="O143" s="314"/>
    </row>
    <row r="144" spans="4:15" s="3" customFormat="1" ht="13.5">
      <c r="D144" s="22"/>
      <c r="J144" s="314"/>
      <c r="K144" s="314"/>
      <c r="L144" s="314"/>
      <c r="M144" s="314"/>
      <c r="N144" s="314"/>
      <c r="O144" s="314"/>
    </row>
    <row r="145" spans="4:15" s="3" customFormat="1" ht="13.5">
      <c r="D145" s="22"/>
      <c r="J145" s="314"/>
      <c r="K145" s="314"/>
      <c r="L145" s="314"/>
      <c r="M145" s="314"/>
      <c r="N145" s="314"/>
      <c r="O145" s="314"/>
    </row>
    <row r="146" spans="4:15" s="3" customFormat="1" ht="13.5">
      <c r="D146" s="22"/>
      <c r="J146" s="314"/>
      <c r="K146" s="314"/>
      <c r="L146" s="314"/>
      <c r="M146" s="314"/>
      <c r="N146" s="314"/>
      <c r="O146" s="314"/>
    </row>
    <row r="147" spans="4:15" s="3" customFormat="1" ht="13.5">
      <c r="D147" s="22"/>
      <c r="J147" s="314"/>
      <c r="K147" s="314"/>
      <c r="L147" s="314"/>
      <c r="M147" s="314"/>
      <c r="N147" s="314"/>
      <c r="O147" s="314"/>
    </row>
    <row r="148" spans="4:15" s="3" customFormat="1" ht="13.5">
      <c r="D148" s="22"/>
      <c r="J148" s="314"/>
      <c r="K148" s="314"/>
      <c r="L148" s="314"/>
      <c r="M148" s="314"/>
      <c r="N148" s="314"/>
      <c r="O148" s="314"/>
    </row>
    <row r="149" spans="4:15" s="3" customFormat="1" ht="13.5">
      <c r="D149" s="22"/>
      <c r="J149" s="314"/>
      <c r="K149" s="314"/>
      <c r="L149" s="314"/>
      <c r="M149" s="314"/>
      <c r="N149" s="314"/>
      <c r="O149" s="314"/>
    </row>
    <row r="150" spans="4:15" s="3" customFormat="1" ht="13.5">
      <c r="D150" s="22"/>
      <c r="J150" s="314"/>
      <c r="K150" s="314"/>
      <c r="L150" s="314"/>
      <c r="M150" s="314"/>
      <c r="N150" s="314"/>
      <c r="O150" s="314"/>
    </row>
    <row r="151" spans="4:15" s="3" customFormat="1" ht="13.5">
      <c r="D151" s="22"/>
      <c r="J151" s="314"/>
      <c r="K151" s="314"/>
      <c r="L151" s="314"/>
      <c r="M151" s="314"/>
      <c r="N151" s="314"/>
      <c r="O151" s="314"/>
    </row>
    <row r="152" spans="4:15" s="3" customFormat="1" ht="13.5">
      <c r="D152" s="22"/>
      <c r="J152" s="314"/>
      <c r="K152" s="314"/>
      <c r="L152" s="314"/>
      <c r="M152" s="314"/>
      <c r="N152" s="314"/>
      <c r="O152" s="314"/>
    </row>
    <row r="153" spans="4:15" s="3" customFormat="1" ht="13.5">
      <c r="D153" s="22"/>
      <c r="J153" s="314"/>
      <c r="K153" s="314"/>
      <c r="L153" s="314"/>
      <c r="M153" s="314"/>
      <c r="N153" s="314"/>
      <c r="O153" s="314"/>
    </row>
    <row r="154" spans="4:15" s="3" customFormat="1" ht="13.5">
      <c r="D154" s="22"/>
      <c r="J154" s="314"/>
      <c r="K154" s="314"/>
      <c r="L154" s="314"/>
      <c r="M154" s="314"/>
      <c r="N154" s="314"/>
      <c r="O154" s="314"/>
    </row>
    <row r="155" spans="4:15" s="3" customFormat="1" ht="13.5">
      <c r="D155" s="22"/>
      <c r="J155" s="314"/>
      <c r="K155" s="314"/>
      <c r="L155" s="314"/>
      <c r="M155" s="314"/>
      <c r="N155" s="314"/>
      <c r="O155" s="314"/>
    </row>
    <row r="156" spans="4:15" s="3" customFormat="1" ht="13.5">
      <c r="D156" s="22"/>
      <c r="J156" s="314"/>
      <c r="K156" s="314"/>
      <c r="L156" s="314"/>
      <c r="M156" s="314"/>
      <c r="N156" s="314"/>
      <c r="O156" s="314"/>
    </row>
    <row r="157" spans="4:15" s="3" customFormat="1" ht="13.5">
      <c r="D157" s="22"/>
      <c r="J157" s="314"/>
      <c r="K157" s="314"/>
      <c r="L157" s="314"/>
      <c r="M157" s="314"/>
      <c r="N157" s="314"/>
      <c r="O157" s="314"/>
    </row>
    <row r="158" spans="4:15" s="3" customFormat="1" ht="13.5">
      <c r="D158" s="22"/>
      <c r="J158" s="314"/>
      <c r="K158" s="314"/>
      <c r="L158" s="314"/>
      <c r="M158" s="314"/>
      <c r="N158" s="314"/>
      <c r="O158" s="314"/>
    </row>
    <row r="159" spans="4:15" s="3" customFormat="1" ht="13.5">
      <c r="D159" s="22"/>
      <c r="J159" s="314"/>
      <c r="K159" s="314"/>
      <c r="L159" s="314"/>
      <c r="M159" s="314"/>
      <c r="N159" s="314"/>
      <c r="O159" s="314"/>
    </row>
    <row r="160" spans="4:15" s="3" customFormat="1" ht="13.5">
      <c r="D160" s="22"/>
      <c r="J160" s="314"/>
      <c r="K160" s="314"/>
      <c r="L160" s="314"/>
      <c r="M160" s="314"/>
      <c r="N160" s="314"/>
      <c r="O160" s="314"/>
    </row>
    <row r="161" spans="4:15" s="3" customFormat="1" ht="13.5">
      <c r="D161" s="22"/>
      <c r="J161" s="314"/>
      <c r="K161" s="314"/>
      <c r="L161" s="314"/>
      <c r="M161" s="314"/>
      <c r="N161" s="314"/>
      <c r="O161" s="314"/>
    </row>
    <row r="162" spans="4:15" s="3" customFormat="1" ht="13.5">
      <c r="D162" s="22"/>
      <c r="J162" s="314"/>
      <c r="K162" s="314"/>
      <c r="L162" s="314"/>
      <c r="M162" s="314"/>
      <c r="N162" s="314"/>
      <c r="O162" s="314"/>
    </row>
    <row r="163" spans="4:15" s="3" customFormat="1" ht="13.5">
      <c r="D163" s="22"/>
      <c r="J163" s="314"/>
      <c r="K163" s="314"/>
      <c r="L163" s="314"/>
      <c r="M163" s="314"/>
      <c r="N163" s="314"/>
      <c r="O163" s="314"/>
    </row>
    <row r="164" spans="4:15" s="3" customFormat="1" ht="13.5">
      <c r="D164" s="22"/>
      <c r="J164" s="314"/>
      <c r="K164" s="314"/>
      <c r="L164" s="314"/>
      <c r="M164" s="314"/>
      <c r="N164" s="314"/>
      <c r="O164" s="314"/>
    </row>
    <row r="165" spans="4:15" s="3" customFormat="1" ht="13.5">
      <c r="D165" s="22"/>
      <c r="J165" s="314"/>
      <c r="K165" s="314"/>
      <c r="L165" s="314"/>
      <c r="M165" s="314"/>
      <c r="N165" s="314"/>
      <c r="O165" s="314"/>
    </row>
    <row r="166" spans="4:15" s="3" customFormat="1" ht="13.5">
      <c r="D166" s="22"/>
      <c r="J166" s="314"/>
      <c r="K166" s="314"/>
      <c r="L166" s="314"/>
      <c r="M166" s="314"/>
      <c r="N166" s="314"/>
      <c r="O166" s="314"/>
    </row>
    <row r="167" spans="4:15" s="3" customFormat="1" ht="13.5">
      <c r="D167" s="22"/>
      <c r="J167" s="314"/>
      <c r="K167" s="314"/>
      <c r="L167" s="314"/>
      <c r="M167" s="314"/>
      <c r="N167" s="314"/>
      <c r="O167" s="314"/>
    </row>
    <row r="168" spans="4:15" s="3" customFormat="1" ht="13.5">
      <c r="D168" s="22"/>
      <c r="J168" s="314"/>
      <c r="K168" s="314"/>
      <c r="L168" s="314"/>
      <c r="M168" s="314"/>
      <c r="N168" s="314"/>
      <c r="O168" s="314"/>
    </row>
    <row r="169" spans="4:15" s="3" customFormat="1" ht="13.5">
      <c r="D169" s="22"/>
      <c r="J169" s="314"/>
      <c r="K169" s="314"/>
      <c r="L169" s="314"/>
      <c r="M169" s="314"/>
      <c r="N169" s="314"/>
      <c r="O169" s="314"/>
    </row>
    <row r="170" spans="4:15" s="3" customFormat="1" ht="13.5">
      <c r="D170" s="22"/>
      <c r="J170" s="314"/>
      <c r="K170" s="314"/>
      <c r="L170" s="314"/>
      <c r="M170" s="314"/>
      <c r="N170" s="314"/>
      <c r="O170" s="314"/>
    </row>
    <row r="171" spans="4:15" s="3" customFormat="1" ht="13.5">
      <c r="D171" s="22"/>
      <c r="J171" s="314"/>
      <c r="K171" s="314"/>
      <c r="L171" s="314"/>
      <c r="M171" s="314"/>
      <c r="N171" s="314"/>
      <c r="O171" s="314"/>
    </row>
    <row r="172" spans="4:15" s="3" customFormat="1" ht="13.5">
      <c r="D172" s="22"/>
      <c r="J172" s="314"/>
      <c r="K172" s="314"/>
      <c r="L172" s="314"/>
      <c r="M172" s="314"/>
      <c r="N172" s="314"/>
      <c r="O172" s="314"/>
    </row>
    <row r="173" spans="4:15" s="3" customFormat="1" ht="13.5">
      <c r="D173" s="22"/>
      <c r="J173" s="314"/>
      <c r="K173" s="314"/>
      <c r="L173" s="314"/>
      <c r="M173" s="314"/>
      <c r="N173" s="314"/>
      <c r="O173" s="314"/>
    </row>
    <row r="174" spans="4:15" s="3" customFormat="1" ht="13.5">
      <c r="D174" s="22"/>
      <c r="J174" s="314"/>
      <c r="K174" s="314"/>
      <c r="L174" s="314"/>
      <c r="M174" s="314"/>
      <c r="N174" s="314"/>
      <c r="O174" s="314"/>
    </row>
    <row r="175" spans="4:15" s="3" customFormat="1" ht="13.5">
      <c r="D175" s="22"/>
      <c r="J175" s="314"/>
      <c r="K175" s="314"/>
      <c r="L175" s="314"/>
      <c r="M175" s="314"/>
      <c r="N175" s="314"/>
      <c r="O175" s="314"/>
    </row>
    <row r="176" spans="4:15" s="3" customFormat="1" ht="13.5">
      <c r="D176" s="22"/>
      <c r="J176" s="314"/>
      <c r="K176" s="314"/>
      <c r="L176" s="314"/>
      <c r="M176" s="314"/>
      <c r="N176" s="314"/>
      <c r="O176" s="314"/>
    </row>
    <row r="177" spans="4:15" s="3" customFormat="1" ht="13.5">
      <c r="D177" s="22"/>
      <c r="J177" s="314"/>
      <c r="K177" s="314"/>
      <c r="L177" s="314"/>
      <c r="M177" s="314"/>
      <c r="N177" s="314"/>
      <c r="O177" s="314"/>
    </row>
    <row r="178" spans="4:15" s="3" customFormat="1" ht="13.5">
      <c r="D178" s="22"/>
      <c r="J178" s="314"/>
      <c r="K178" s="314"/>
      <c r="L178" s="314"/>
      <c r="M178" s="314"/>
      <c r="N178" s="314"/>
      <c r="O178" s="314"/>
    </row>
    <row r="179" spans="4:15" s="3" customFormat="1" ht="13.5">
      <c r="D179" s="22"/>
      <c r="J179" s="314"/>
      <c r="K179" s="314"/>
      <c r="L179" s="314"/>
      <c r="M179" s="314"/>
      <c r="N179" s="314"/>
      <c r="O179" s="314"/>
    </row>
    <row r="180" spans="4:15" s="3" customFormat="1" ht="13.5">
      <c r="D180" s="22"/>
      <c r="J180" s="314"/>
      <c r="K180" s="314"/>
      <c r="L180" s="314"/>
      <c r="M180" s="314"/>
      <c r="N180" s="314"/>
      <c r="O180" s="314"/>
    </row>
    <row r="181" spans="4:15" s="3" customFormat="1" ht="13.5">
      <c r="D181" s="22"/>
      <c r="J181" s="314"/>
      <c r="K181" s="314"/>
      <c r="L181" s="314"/>
      <c r="M181" s="314"/>
      <c r="N181" s="314"/>
      <c r="O181" s="314"/>
    </row>
    <row r="182" spans="4:15" s="3" customFormat="1" ht="13.5">
      <c r="D182" s="22"/>
      <c r="J182" s="314"/>
      <c r="K182" s="314"/>
      <c r="L182" s="314"/>
      <c r="M182" s="314"/>
      <c r="N182" s="314"/>
      <c r="O182" s="314"/>
    </row>
    <row r="183" spans="4:15" s="3" customFormat="1" ht="13.5">
      <c r="D183" s="22"/>
      <c r="J183" s="314"/>
      <c r="K183" s="314"/>
      <c r="L183" s="314"/>
      <c r="M183" s="314"/>
      <c r="N183" s="314"/>
      <c r="O183" s="314"/>
    </row>
    <row r="184" spans="4:15" s="3" customFormat="1" ht="13.5">
      <c r="D184" s="22"/>
      <c r="J184" s="314"/>
      <c r="K184" s="314"/>
      <c r="L184" s="314"/>
      <c r="M184" s="314"/>
      <c r="N184" s="314"/>
      <c r="O184" s="314"/>
    </row>
    <row r="185" spans="4:15" s="3" customFormat="1" ht="13.5">
      <c r="D185" s="22"/>
      <c r="J185" s="314"/>
      <c r="K185" s="314"/>
      <c r="L185" s="314"/>
      <c r="M185" s="314"/>
      <c r="N185" s="314"/>
      <c r="O185" s="314"/>
    </row>
    <row r="186" spans="4:15" s="3" customFormat="1" ht="13.5">
      <c r="D186" s="22"/>
      <c r="J186" s="314"/>
      <c r="K186" s="314"/>
      <c r="L186" s="314"/>
      <c r="M186" s="314"/>
      <c r="N186" s="314"/>
      <c r="O186" s="314"/>
    </row>
    <row r="187" spans="4:15" s="3" customFormat="1" ht="13.5">
      <c r="D187" s="22"/>
      <c r="J187" s="314"/>
      <c r="K187" s="314"/>
      <c r="L187" s="314"/>
      <c r="M187" s="314"/>
      <c r="N187" s="314"/>
      <c r="O187" s="314"/>
    </row>
    <row r="188" spans="4:15" s="3" customFormat="1" ht="13.5">
      <c r="D188" s="22"/>
      <c r="J188" s="314"/>
      <c r="K188" s="314"/>
      <c r="L188" s="314"/>
      <c r="M188" s="314"/>
      <c r="N188" s="314"/>
      <c r="O188" s="314"/>
    </row>
    <row r="189" spans="4:15" s="3" customFormat="1" ht="13.5">
      <c r="D189" s="22"/>
      <c r="J189" s="314"/>
      <c r="K189" s="314"/>
      <c r="L189" s="314"/>
      <c r="M189" s="314"/>
      <c r="N189" s="314"/>
      <c r="O189" s="314"/>
    </row>
    <row r="190" spans="4:15" s="3" customFormat="1" ht="13.5">
      <c r="D190" s="22"/>
      <c r="J190" s="314"/>
      <c r="K190" s="314"/>
      <c r="L190" s="314"/>
      <c r="M190" s="314"/>
      <c r="N190" s="314"/>
      <c r="O190" s="314"/>
    </row>
    <row r="191" spans="4:15" s="3" customFormat="1" ht="13.5">
      <c r="D191" s="22"/>
      <c r="J191" s="314"/>
      <c r="K191" s="314"/>
      <c r="L191" s="314"/>
      <c r="M191" s="314"/>
      <c r="N191" s="314"/>
      <c r="O191" s="314"/>
    </row>
    <row r="192" spans="4:15" s="3" customFormat="1" ht="13.5">
      <c r="D192" s="22"/>
      <c r="J192" s="314"/>
      <c r="K192" s="314"/>
      <c r="L192" s="314"/>
      <c r="M192" s="314"/>
      <c r="N192" s="314"/>
      <c r="O192" s="314"/>
    </row>
    <row r="193" spans="4:15" s="3" customFormat="1" ht="13.5">
      <c r="D193" s="22"/>
      <c r="J193" s="314"/>
      <c r="K193" s="314"/>
      <c r="L193" s="314"/>
      <c r="M193" s="314"/>
      <c r="N193" s="314"/>
      <c r="O193" s="314"/>
    </row>
    <row r="194" spans="4:15" s="3" customFormat="1" ht="13.5">
      <c r="D194" s="22"/>
      <c r="J194" s="314"/>
      <c r="K194" s="314"/>
      <c r="L194" s="314"/>
      <c r="M194" s="314"/>
      <c r="N194" s="314"/>
      <c r="O194" s="314"/>
    </row>
    <row r="195" spans="4:15" s="3" customFormat="1" ht="13.5">
      <c r="D195" s="22"/>
      <c r="J195" s="314"/>
      <c r="K195" s="314"/>
      <c r="L195" s="314"/>
      <c r="M195" s="314"/>
      <c r="N195" s="314"/>
      <c r="O195" s="314"/>
    </row>
    <row r="196" spans="4:15" s="3" customFormat="1" ht="13.5">
      <c r="D196" s="22"/>
      <c r="J196" s="314"/>
      <c r="K196" s="314"/>
      <c r="L196" s="314"/>
      <c r="M196" s="314"/>
      <c r="N196" s="314"/>
      <c r="O196" s="314"/>
    </row>
    <row r="197" spans="4:15" s="3" customFormat="1" ht="13.5">
      <c r="D197" s="22"/>
      <c r="J197" s="314"/>
      <c r="K197" s="314"/>
      <c r="L197" s="314"/>
      <c r="M197" s="314"/>
      <c r="N197" s="314"/>
      <c r="O197" s="314"/>
    </row>
    <row r="198" spans="4:15" s="3" customFormat="1" ht="13.5">
      <c r="D198" s="22"/>
      <c r="J198" s="314"/>
      <c r="K198" s="314"/>
      <c r="L198" s="314"/>
      <c r="M198" s="314"/>
      <c r="N198" s="314"/>
      <c r="O198" s="314"/>
    </row>
    <row r="199" spans="4:15" s="3" customFormat="1" ht="13.5">
      <c r="D199" s="22"/>
      <c r="J199" s="314"/>
      <c r="K199" s="314"/>
      <c r="L199" s="314"/>
      <c r="M199" s="314"/>
      <c r="N199" s="314"/>
      <c r="O199" s="314"/>
    </row>
    <row r="200" spans="4:15" s="3" customFormat="1" ht="13.5">
      <c r="D200" s="22"/>
      <c r="J200" s="314"/>
      <c r="K200" s="314"/>
      <c r="L200" s="314"/>
      <c r="M200" s="314"/>
      <c r="N200" s="314"/>
      <c r="O200" s="314"/>
    </row>
    <row r="201" spans="4:15" s="3" customFormat="1" ht="13.5">
      <c r="D201" s="22"/>
      <c r="J201" s="314"/>
      <c r="K201" s="314"/>
      <c r="L201" s="314"/>
      <c r="M201" s="314"/>
      <c r="N201" s="314"/>
      <c r="O201" s="314"/>
    </row>
    <row r="202" spans="4:15" s="3" customFormat="1" ht="13.5">
      <c r="D202" s="22"/>
      <c r="J202" s="314"/>
      <c r="K202" s="314"/>
      <c r="L202" s="314"/>
      <c r="M202" s="314"/>
      <c r="N202" s="314"/>
      <c r="O202" s="314"/>
    </row>
    <row r="203" spans="4:15" s="3" customFormat="1" ht="13.5">
      <c r="D203" s="22"/>
      <c r="J203" s="314"/>
      <c r="K203" s="314"/>
      <c r="L203" s="314"/>
      <c r="M203" s="314"/>
      <c r="N203" s="314"/>
      <c r="O203" s="314"/>
    </row>
    <row r="204" spans="4:15" s="3" customFormat="1" ht="13.5">
      <c r="D204" s="22"/>
      <c r="J204" s="314"/>
      <c r="K204" s="314"/>
      <c r="L204" s="314"/>
      <c r="M204" s="314"/>
      <c r="N204" s="314"/>
      <c r="O204" s="314"/>
    </row>
    <row r="205" spans="4:15" s="3" customFormat="1" ht="13.5">
      <c r="D205" s="22"/>
      <c r="J205" s="314"/>
      <c r="K205" s="314"/>
      <c r="L205" s="314"/>
      <c r="M205" s="314"/>
      <c r="N205" s="314"/>
      <c r="O205" s="314"/>
    </row>
    <row r="206" spans="4:15" s="3" customFormat="1" ht="13.5">
      <c r="D206" s="22"/>
      <c r="J206" s="314"/>
      <c r="K206" s="314"/>
      <c r="L206" s="314"/>
      <c r="M206" s="314"/>
      <c r="N206" s="314"/>
      <c r="O206" s="314"/>
    </row>
    <row r="207" spans="4:15" s="3" customFormat="1" ht="13.5">
      <c r="D207" s="22"/>
      <c r="J207" s="314"/>
      <c r="K207" s="314"/>
      <c r="L207" s="314"/>
      <c r="M207" s="314"/>
      <c r="N207" s="314"/>
      <c r="O207" s="314"/>
    </row>
    <row r="208" spans="4:15" s="3" customFormat="1" ht="13.5">
      <c r="D208" s="22"/>
      <c r="J208" s="314"/>
      <c r="K208" s="314"/>
      <c r="L208" s="314"/>
      <c r="M208" s="314"/>
      <c r="N208" s="314"/>
      <c r="O208" s="314"/>
    </row>
    <row r="209" spans="4:15" s="3" customFormat="1" ht="13.5">
      <c r="D209" s="22"/>
      <c r="J209" s="314"/>
      <c r="K209" s="314"/>
      <c r="L209" s="314"/>
      <c r="M209" s="314"/>
      <c r="N209" s="314"/>
      <c r="O209" s="314"/>
    </row>
    <row r="210" spans="4:15" s="3" customFormat="1" ht="13.5">
      <c r="D210" s="22"/>
      <c r="J210" s="314"/>
      <c r="K210" s="314"/>
      <c r="L210" s="314"/>
      <c r="M210" s="314"/>
      <c r="N210" s="314"/>
      <c r="O210" s="314"/>
    </row>
    <row r="211" spans="4:15" s="3" customFormat="1" ht="13.5">
      <c r="D211" s="22"/>
      <c r="J211" s="314"/>
      <c r="K211" s="314"/>
      <c r="L211" s="314"/>
      <c r="M211" s="314"/>
      <c r="N211" s="314"/>
      <c r="O211" s="314"/>
    </row>
    <row r="212" spans="4:15" s="3" customFormat="1" ht="13.5">
      <c r="D212" s="22"/>
      <c r="J212" s="314"/>
      <c r="K212" s="314"/>
      <c r="L212" s="314"/>
      <c r="M212" s="314"/>
      <c r="N212" s="314"/>
      <c r="O212" s="314"/>
    </row>
    <row r="213" spans="4:15" s="3" customFormat="1" ht="13.5">
      <c r="D213" s="22"/>
      <c r="J213" s="314"/>
      <c r="K213" s="314"/>
      <c r="L213" s="314"/>
      <c r="M213" s="314"/>
      <c r="N213" s="314"/>
      <c r="O213" s="314"/>
    </row>
    <row r="214" spans="4:15" s="3" customFormat="1" ht="13.5">
      <c r="D214" s="22"/>
      <c r="J214" s="314"/>
      <c r="K214" s="314"/>
      <c r="L214" s="314"/>
      <c r="M214" s="314"/>
      <c r="N214" s="314"/>
      <c r="O214" s="314"/>
    </row>
    <row r="215" spans="4:15" s="3" customFormat="1" ht="13.5">
      <c r="D215" s="22"/>
      <c r="J215" s="314"/>
      <c r="K215" s="314"/>
      <c r="L215" s="314"/>
      <c r="M215" s="314"/>
      <c r="N215" s="314"/>
      <c r="O215" s="314"/>
    </row>
    <row r="216" spans="4:15" s="3" customFormat="1" ht="13.5">
      <c r="D216" s="22"/>
      <c r="J216" s="314"/>
      <c r="K216" s="314"/>
      <c r="L216" s="314"/>
      <c r="M216" s="314"/>
      <c r="N216" s="314"/>
      <c r="O216" s="314"/>
    </row>
    <row r="217" spans="4:15" s="3" customFormat="1" ht="13.5">
      <c r="D217" s="22"/>
      <c r="J217" s="314"/>
      <c r="K217" s="314"/>
      <c r="L217" s="314"/>
      <c r="M217" s="314"/>
      <c r="N217" s="314"/>
      <c r="O217" s="314"/>
    </row>
    <row r="218" spans="4:15" s="3" customFormat="1" ht="13.5">
      <c r="D218" s="22"/>
      <c r="J218" s="314"/>
      <c r="K218" s="314"/>
      <c r="L218" s="314"/>
      <c r="M218" s="314"/>
      <c r="N218" s="314"/>
      <c r="O218" s="314"/>
    </row>
    <row r="219" spans="4:15" s="3" customFormat="1" ht="13.5">
      <c r="D219" s="22"/>
      <c r="J219" s="314"/>
      <c r="K219" s="314"/>
      <c r="L219" s="314"/>
      <c r="M219" s="314"/>
      <c r="N219" s="314"/>
      <c r="O219" s="314"/>
    </row>
    <row r="220" spans="4:15" s="3" customFormat="1" ht="13.5">
      <c r="D220" s="22"/>
      <c r="J220" s="314"/>
      <c r="K220" s="314"/>
      <c r="L220" s="314"/>
      <c r="M220" s="314"/>
      <c r="N220" s="314"/>
      <c r="O220" s="314"/>
    </row>
    <row r="221" spans="4:15" s="3" customFormat="1" ht="13.5">
      <c r="D221" s="22"/>
      <c r="J221" s="314"/>
      <c r="K221" s="314"/>
      <c r="L221" s="314"/>
      <c r="M221" s="314"/>
      <c r="N221" s="314"/>
      <c r="O221" s="314"/>
    </row>
    <row r="222" spans="4:15" s="3" customFormat="1" ht="13.5">
      <c r="D222" s="22"/>
      <c r="J222" s="314"/>
      <c r="K222" s="314"/>
      <c r="L222" s="314"/>
      <c r="M222" s="314"/>
      <c r="N222" s="314"/>
      <c r="O222" s="314"/>
    </row>
    <row r="223" spans="4:15" s="3" customFormat="1" ht="13.5">
      <c r="D223" s="22"/>
      <c r="J223" s="314"/>
      <c r="K223" s="314"/>
      <c r="L223" s="314"/>
      <c r="M223" s="314"/>
      <c r="N223" s="314"/>
      <c r="O223" s="314"/>
    </row>
    <row r="224" spans="4:15" s="3" customFormat="1" ht="13.5">
      <c r="D224" s="22"/>
      <c r="J224" s="314"/>
      <c r="K224" s="314"/>
      <c r="L224" s="314"/>
      <c r="M224" s="314"/>
      <c r="N224" s="314"/>
      <c r="O224" s="314"/>
    </row>
    <row r="225" spans="4:15" s="3" customFormat="1" ht="13.5">
      <c r="D225" s="22"/>
      <c r="J225" s="314"/>
      <c r="K225" s="314"/>
      <c r="L225" s="314"/>
      <c r="M225" s="314"/>
      <c r="N225" s="314"/>
      <c r="O225" s="314"/>
    </row>
    <row r="226" spans="4:15" s="3" customFormat="1" ht="13.5">
      <c r="D226" s="22"/>
      <c r="J226" s="314"/>
      <c r="K226" s="314"/>
      <c r="L226" s="314"/>
      <c r="M226" s="314"/>
      <c r="N226" s="314"/>
      <c r="O226" s="314"/>
    </row>
    <row r="227" spans="4:15" s="3" customFormat="1" ht="13.5">
      <c r="D227" s="22"/>
      <c r="J227" s="314"/>
      <c r="K227" s="314"/>
      <c r="L227" s="314"/>
      <c r="M227" s="314"/>
      <c r="N227" s="314"/>
      <c r="O227" s="314"/>
    </row>
    <row r="228" spans="4:15" s="3" customFormat="1" ht="13.5">
      <c r="D228" s="22"/>
      <c r="J228" s="314"/>
      <c r="K228" s="314"/>
      <c r="L228" s="314"/>
      <c r="M228" s="314"/>
      <c r="N228" s="314"/>
      <c r="O228" s="314"/>
    </row>
    <row r="229" spans="4:15" s="3" customFormat="1" ht="13.5">
      <c r="D229" s="22"/>
      <c r="J229" s="314"/>
      <c r="K229" s="314"/>
      <c r="L229" s="314"/>
      <c r="M229" s="314"/>
      <c r="N229" s="314"/>
      <c r="O229" s="314"/>
    </row>
    <row r="230" spans="4:15" s="3" customFormat="1" ht="13.5">
      <c r="D230" s="22"/>
      <c r="J230" s="314"/>
      <c r="K230" s="314"/>
      <c r="L230" s="314"/>
      <c r="M230" s="314"/>
      <c r="N230" s="314"/>
      <c r="O230" s="314"/>
    </row>
    <row r="231" spans="4:15" s="3" customFormat="1" ht="13.5">
      <c r="D231" s="22"/>
      <c r="J231" s="314"/>
      <c r="K231" s="314"/>
      <c r="L231" s="314"/>
      <c r="M231" s="314"/>
      <c r="N231" s="314"/>
      <c r="O231" s="314"/>
    </row>
    <row r="232" spans="4:15" s="3" customFormat="1" ht="13.5">
      <c r="D232" s="22"/>
      <c r="J232" s="314"/>
      <c r="K232" s="314"/>
      <c r="L232" s="314"/>
      <c r="M232" s="314"/>
      <c r="N232" s="314"/>
      <c r="O232" s="314"/>
    </row>
    <row r="233" spans="4:15" s="3" customFormat="1" ht="13.5">
      <c r="D233" s="22"/>
      <c r="J233" s="314"/>
      <c r="K233" s="314"/>
      <c r="L233" s="314"/>
      <c r="M233" s="314"/>
      <c r="N233" s="314"/>
      <c r="O233" s="314"/>
    </row>
    <row r="234" spans="4:15" s="3" customFormat="1" ht="13.5">
      <c r="D234" s="22"/>
      <c r="J234" s="314"/>
      <c r="K234" s="314"/>
      <c r="L234" s="314"/>
      <c r="M234" s="314"/>
      <c r="N234" s="314"/>
      <c r="O234" s="314"/>
    </row>
    <row r="235" spans="4:15" s="3" customFormat="1" ht="13.5">
      <c r="D235" s="22"/>
      <c r="J235" s="314"/>
      <c r="K235" s="314"/>
      <c r="L235" s="314"/>
      <c r="M235" s="314"/>
      <c r="N235" s="314"/>
      <c r="O235" s="314"/>
    </row>
    <row r="236" spans="4:15" s="3" customFormat="1" ht="13.5">
      <c r="D236" s="22"/>
      <c r="J236" s="314"/>
      <c r="K236" s="314"/>
      <c r="L236" s="314"/>
      <c r="M236" s="314"/>
      <c r="N236" s="314"/>
      <c r="O236" s="314"/>
    </row>
    <row r="237" spans="4:15" s="3" customFormat="1" ht="13.5">
      <c r="D237" s="22"/>
      <c r="J237" s="314"/>
      <c r="K237" s="314"/>
      <c r="L237" s="314"/>
      <c r="M237" s="314"/>
      <c r="N237" s="314"/>
      <c r="O237" s="314"/>
    </row>
    <row r="238" spans="4:15" s="3" customFormat="1" ht="13.5">
      <c r="D238" s="22"/>
      <c r="J238" s="314"/>
      <c r="K238" s="314"/>
      <c r="L238" s="314"/>
      <c r="M238" s="314"/>
      <c r="N238" s="314"/>
      <c r="O238" s="314"/>
    </row>
    <row r="239" spans="4:15" s="3" customFormat="1" ht="13.5">
      <c r="D239" s="22"/>
      <c r="J239" s="314"/>
      <c r="K239" s="314"/>
      <c r="L239" s="314"/>
      <c r="M239" s="314"/>
      <c r="N239" s="314"/>
      <c r="O239" s="314"/>
    </row>
    <row r="240" spans="4:15" s="3" customFormat="1" ht="13.5">
      <c r="D240" s="22"/>
      <c r="J240" s="314"/>
      <c r="K240" s="314"/>
      <c r="L240" s="314"/>
      <c r="M240" s="314"/>
      <c r="N240" s="314"/>
      <c r="O240" s="314"/>
    </row>
    <row r="241" spans="4:15" s="3" customFormat="1" ht="13.5">
      <c r="D241" s="22"/>
      <c r="J241" s="314"/>
      <c r="K241" s="314"/>
      <c r="L241" s="314"/>
      <c r="M241" s="314"/>
      <c r="N241" s="314"/>
      <c r="O241" s="314"/>
    </row>
    <row r="242" spans="4:15" s="3" customFormat="1" ht="13.5">
      <c r="D242" s="22"/>
      <c r="J242" s="314"/>
      <c r="K242" s="314"/>
      <c r="L242" s="314"/>
      <c r="M242" s="314"/>
      <c r="N242" s="314"/>
      <c r="O242" s="314"/>
    </row>
    <row r="243" spans="4:15" s="3" customFormat="1" ht="13.5">
      <c r="D243" s="22"/>
      <c r="J243" s="314"/>
      <c r="K243" s="314"/>
      <c r="L243" s="314"/>
      <c r="M243" s="314"/>
      <c r="N243" s="314"/>
      <c r="O243" s="314"/>
    </row>
    <row r="244" spans="4:15" s="3" customFormat="1" ht="13.5">
      <c r="D244" s="22"/>
      <c r="J244" s="314"/>
      <c r="K244" s="314"/>
      <c r="L244" s="314"/>
      <c r="M244" s="314"/>
      <c r="N244" s="314"/>
      <c r="O244" s="314"/>
    </row>
    <row r="245" spans="4:15" s="3" customFormat="1" ht="13.5">
      <c r="D245" s="22"/>
      <c r="J245" s="314"/>
      <c r="K245" s="314"/>
      <c r="L245" s="314"/>
      <c r="M245" s="314"/>
      <c r="N245" s="314"/>
      <c r="O245" s="314"/>
    </row>
    <row r="246" spans="4:15" s="3" customFormat="1" ht="13.5">
      <c r="D246" s="22"/>
      <c r="J246" s="314"/>
      <c r="K246" s="314"/>
      <c r="L246" s="314"/>
      <c r="M246" s="314"/>
      <c r="N246" s="314"/>
      <c r="O246" s="314"/>
    </row>
    <row r="247" spans="4:15" s="3" customFormat="1" ht="13.5">
      <c r="D247" s="22"/>
      <c r="J247" s="314"/>
      <c r="K247" s="314"/>
      <c r="L247" s="314"/>
      <c r="M247" s="314"/>
      <c r="N247" s="314"/>
      <c r="O247" s="314"/>
    </row>
    <row r="248" spans="4:15" s="3" customFormat="1" ht="13.5">
      <c r="D248" s="22"/>
      <c r="J248" s="314"/>
      <c r="K248" s="314"/>
      <c r="L248" s="314"/>
      <c r="M248" s="314"/>
      <c r="N248" s="314"/>
      <c r="O248" s="314"/>
    </row>
    <row r="249" spans="4:15" s="3" customFormat="1" ht="13.5">
      <c r="D249" s="22"/>
      <c r="J249" s="314"/>
      <c r="K249" s="314"/>
      <c r="L249" s="314"/>
      <c r="M249" s="314"/>
      <c r="N249" s="314"/>
      <c r="O249" s="314"/>
    </row>
    <row r="250" spans="4:15" s="3" customFormat="1" ht="13.5">
      <c r="D250" s="22"/>
      <c r="J250" s="314"/>
      <c r="K250" s="314"/>
      <c r="L250" s="314"/>
      <c r="M250" s="314"/>
      <c r="N250" s="314"/>
      <c r="O250" s="314"/>
    </row>
    <row r="251" spans="4:15" s="3" customFormat="1" ht="13.5">
      <c r="D251" s="22"/>
      <c r="J251" s="314"/>
      <c r="K251" s="314"/>
      <c r="L251" s="314"/>
      <c r="M251" s="314"/>
      <c r="N251" s="314"/>
      <c r="O251" s="314"/>
    </row>
    <row r="252" spans="4:15" s="3" customFormat="1" ht="13.5">
      <c r="D252" s="22"/>
      <c r="J252" s="314"/>
      <c r="K252" s="314"/>
      <c r="L252" s="314"/>
      <c r="M252" s="314"/>
      <c r="N252" s="314"/>
      <c r="O252" s="314"/>
    </row>
  </sheetData>
  <sheetProtection/>
  <mergeCells count="16">
    <mergeCell ref="A1:O2"/>
    <mergeCell ref="A16:O16"/>
    <mergeCell ref="A11:E11"/>
    <mergeCell ref="A7:E7"/>
    <mergeCell ref="A8:E8"/>
    <mergeCell ref="A10:E10"/>
    <mergeCell ref="A9:E9"/>
    <mergeCell ref="A3:O3"/>
    <mergeCell ref="A4:O4"/>
    <mergeCell ref="A25:E25"/>
    <mergeCell ref="A19:E19"/>
    <mergeCell ref="A20:E20"/>
    <mergeCell ref="A23:E23"/>
    <mergeCell ref="A13:E13"/>
    <mergeCell ref="A21:E21"/>
    <mergeCell ref="A22:E22"/>
  </mergeCells>
  <printOptions horizontalCentered="1"/>
  <pageMargins left="0.15748031496062992" right="0.15748031496062992" top="0.35433070866141736" bottom="0.1968503937007874" header="0.2362204724409449" footer="0.1968503937007874"/>
  <pageSetup fitToHeight="1" fitToWidth="1" horizontalDpi="600" verticalDpi="600" orientation="landscape" paperSize="9" scale="67" r:id="rId1"/>
  <ignoredErrors>
    <ignoredError sqref="K7:N13 K20:L20 M23 K23:L23 L22 K21:N21 K22 M22:N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1"/>
  <sheetViews>
    <sheetView zoomScale="110" zoomScaleNormal="110" zoomScalePageLayoutView="0" workbookViewId="0" topLeftCell="A1">
      <pane xSplit="2" ySplit="5" topLeftCell="C6" activePane="bottomRight" state="frozen"/>
      <selection pane="topLeft" activeCell="A1" sqref="A1:O2"/>
      <selection pane="topRight" activeCell="A1" sqref="A1:O2"/>
      <selection pane="bottomLeft" activeCell="A1" sqref="A1:O2"/>
      <selection pane="bottomRight" activeCell="H3" sqref="H3"/>
    </sheetView>
  </sheetViews>
  <sheetFormatPr defaultColWidth="11.421875" defaultRowHeight="12.75"/>
  <cols>
    <col min="1" max="1" width="9.57421875" style="465" bestFit="1" customWidth="1"/>
    <col min="2" max="2" width="66.7109375" style="415" customWidth="1"/>
    <col min="3" max="3" width="20.140625" style="415" customWidth="1"/>
    <col min="4" max="4" width="14.7109375" style="491" customWidth="1"/>
    <col min="5" max="5" width="17.00390625" style="415" customWidth="1"/>
    <col min="6" max="6" width="9.57421875" style="415" bestFit="1" customWidth="1"/>
    <col min="7" max="7" width="14.57421875" style="415" customWidth="1"/>
    <col min="8" max="11" width="14.57421875" style="416" customWidth="1"/>
    <col min="12" max="12" width="12.28125" style="416" bestFit="1" customWidth="1"/>
    <col min="13" max="13" width="19.421875" style="416" bestFit="1" customWidth="1"/>
    <col min="14" max="16384" width="11.421875" style="415" customWidth="1"/>
  </cols>
  <sheetData>
    <row r="1" spans="1:6" ht="25.5" customHeight="1">
      <c r="A1" s="513" t="s">
        <v>83</v>
      </c>
      <c r="B1" s="513"/>
      <c r="C1" s="513"/>
      <c r="D1" s="513"/>
      <c r="E1" s="513"/>
      <c r="F1" s="374" t="s">
        <v>305</v>
      </c>
    </row>
    <row r="2" spans="1:6" ht="25.5">
      <c r="A2" s="417" t="s">
        <v>80</v>
      </c>
      <c r="B2" s="418" t="s">
        <v>81</v>
      </c>
      <c r="C2" s="157" t="s">
        <v>315</v>
      </c>
      <c r="D2" s="157" t="s">
        <v>317</v>
      </c>
      <c r="E2" s="157" t="s">
        <v>318</v>
      </c>
      <c r="F2" s="157" t="s">
        <v>316</v>
      </c>
    </row>
    <row r="3" spans="1:13" s="64" customFormat="1" ht="17.25" customHeight="1">
      <c r="A3" s="419">
        <v>6</v>
      </c>
      <c r="B3" s="420" t="s">
        <v>117</v>
      </c>
      <c r="C3" s="92">
        <f>C5+C209+C279</f>
        <v>5066849159</v>
      </c>
      <c r="D3" s="92">
        <f>D5+D209+D279</f>
        <v>42816110</v>
      </c>
      <c r="E3" s="92">
        <f>E5+E209+E279</f>
        <v>5109665269</v>
      </c>
      <c r="F3" s="401">
        <f>E3/C3*100</f>
        <v>100.84502436635493</v>
      </c>
      <c r="H3" s="421"/>
      <c r="I3" s="421"/>
      <c r="J3" s="421"/>
      <c r="K3" s="421"/>
      <c r="L3" s="421"/>
      <c r="M3" s="421"/>
    </row>
    <row r="4" spans="1:13" s="64" customFormat="1" ht="12.75" customHeight="1">
      <c r="A4" s="422"/>
      <c r="B4" s="420"/>
      <c r="C4" s="92"/>
      <c r="D4" s="92"/>
      <c r="E4" s="92"/>
      <c r="F4" s="401"/>
      <c r="H4" s="421"/>
      <c r="J4" s="421"/>
      <c r="K4" s="421"/>
      <c r="L4" s="421"/>
      <c r="M4" s="421"/>
    </row>
    <row r="5" spans="1:13" s="423" customFormat="1" ht="26.25">
      <c r="A5" s="422">
        <v>6000</v>
      </c>
      <c r="B5" s="420" t="s">
        <v>203</v>
      </c>
      <c r="C5" s="92">
        <f>C7+C16+C22+C28+C37+C46+C52+C59+C66+C127+C132+C137+C142+C147+C152+C157+C162+C169+C174+C183+C188</f>
        <v>4859953794</v>
      </c>
      <c r="D5" s="92">
        <f>D7+D16+D22+D28+D37+D46+D52+D59+D66+D127+D132+D137+D142+D147+D152+D157+D162+D169+D174+D183+D188</f>
        <v>40146200</v>
      </c>
      <c r="E5" s="92">
        <f>E7+E16+E22+E28+E37+E46+E52+E59+E66+E127+E132+E137+E142+E147+E152+E157+E162+E169+E174+E183+E188</f>
        <v>4900099994</v>
      </c>
      <c r="F5" s="401">
        <f aca="true" t="shared" si="0" ref="F5:F64">E5/C5*100</f>
        <v>100.8260613516442</v>
      </c>
      <c r="H5" s="424"/>
      <c r="I5" s="421"/>
      <c r="J5" s="424"/>
      <c r="K5" s="424"/>
      <c r="L5" s="424"/>
      <c r="M5" s="424"/>
    </row>
    <row r="6" spans="1:13" s="427" customFormat="1" ht="13.5">
      <c r="A6" s="425"/>
      <c r="B6" s="141"/>
      <c r="C6" s="89"/>
      <c r="D6" s="487"/>
      <c r="E6" s="89"/>
      <c r="F6" s="401"/>
      <c r="H6" s="384"/>
      <c r="I6" s="384"/>
      <c r="J6" s="384"/>
      <c r="K6" s="384"/>
      <c r="L6" s="384"/>
      <c r="M6" s="384"/>
    </row>
    <row r="7" spans="1:13" s="427" customFormat="1" ht="23.25" customHeight="1">
      <c r="A7" s="428" t="s">
        <v>222</v>
      </c>
      <c r="B7" s="142" t="s">
        <v>204</v>
      </c>
      <c r="C7" s="92">
        <f>C8+C11</f>
        <v>684614000</v>
      </c>
      <c r="D7" s="92">
        <f>D8+D11</f>
        <v>0</v>
      </c>
      <c r="E7" s="92">
        <f>E8+E11</f>
        <v>684614000</v>
      </c>
      <c r="F7" s="401">
        <f t="shared" si="0"/>
        <v>100</v>
      </c>
      <c r="H7" s="384"/>
      <c r="I7" s="384"/>
      <c r="J7" s="384"/>
      <c r="K7" s="384"/>
      <c r="L7" s="384"/>
      <c r="M7" s="384"/>
    </row>
    <row r="8" spans="1:13" s="427" customFormat="1" ht="20.25" customHeight="1">
      <c r="A8" s="429">
        <v>36</v>
      </c>
      <c r="B8" s="195" t="s">
        <v>274</v>
      </c>
      <c r="C8" s="92">
        <f aca="true" t="shared" si="1" ref="C8:E9">SUM(C9)</f>
        <v>3914000</v>
      </c>
      <c r="D8" s="92">
        <f t="shared" si="1"/>
        <v>0</v>
      </c>
      <c r="E8" s="92">
        <f t="shared" si="1"/>
        <v>3914000</v>
      </c>
      <c r="F8" s="401">
        <f t="shared" si="0"/>
        <v>100</v>
      </c>
      <c r="H8" s="384"/>
      <c r="I8" s="384"/>
      <c r="J8" s="384"/>
      <c r="K8" s="384"/>
      <c r="L8" s="384"/>
      <c r="M8" s="384"/>
    </row>
    <row r="9" spans="1:13" s="427" customFormat="1" ht="16.5" customHeight="1">
      <c r="A9" s="429">
        <v>363</v>
      </c>
      <c r="B9" s="195" t="s">
        <v>275</v>
      </c>
      <c r="C9" s="92">
        <f t="shared" si="1"/>
        <v>3914000</v>
      </c>
      <c r="D9" s="92">
        <f t="shared" si="1"/>
        <v>0</v>
      </c>
      <c r="E9" s="92">
        <f t="shared" si="1"/>
        <v>3914000</v>
      </c>
      <c r="F9" s="401">
        <f t="shared" si="0"/>
        <v>100</v>
      </c>
      <c r="H9" s="384"/>
      <c r="I9" s="384"/>
      <c r="J9" s="384"/>
      <c r="K9" s="384"/>
      <c r="L9" s="384"/>
      <c r="M9" s="384"/>
    </row>
    <row r="10" spans="1:13" s="427" customFormat="1" ht="16.5" customHeight="1">
      <c r="A10" s="430">
        <v>3631</v>
      </c>
      <c r="B10" s="197" t="s">
        <v>276</v>
      </c>
      <c r="C10" s="89">
        <v>3914000</v>
      </c>
      <c r="D10" s="89"/>
      <c r="E10" s="89">
        <f>C10+D10</f>
        <v>3914000</v>
      </c>
      <c r="F10" s="426">
        <f t="shared" si="0"/>
        <v>100</v>
      </c>
      <c r="H10" s="384"/>
      <c r="I10" s="384"/>
      <c r="J10" s="384"/>
      <c r="K10" s="384"/>
      <c r="L10" s="384"/>
      <c r="M10" s="384"/>
    </row>
    <row r="11" spans="1:13" s="427" customFormat="1" ht="25.5">
      <c r="A11" s="107">
        <v>37</v>
      </c>
      <c r="B11" s="107" t="s">
        <v>129</v>
      </c>
      <c r="C11" s="92">
        <f>SUM(C12)</f>
        <v>680700000</v>
      </c>
      <c r="D11" s="92">
        <f>SUM(D12)</f>
        <v>0</v>
      </c>
      <c r="E11" s="92">
        <f>SUM(E12)</f>
        <v>680700000</v>
      </c>
      <c r="F11" s="401">
        <f t="shared" si="0"/>
        <v>100</v>
      </c>
      <c r="H11" s="384"/>
      <c r="I11" s="384"/>
      <c r="J11" s="384"/>
      <c r="K11" s="384"/>
      <c r="L11" s="384"/>
      <c r="M11" s="384"/>
    </row>
    <row r="12" spans="1:13" s="427" customFormat="1" ht="12.75">
      <c r="A12" s="107">
        <v>371</v>
      </c>
      <c r="B12" s="107" t="s">
        <v>126</v>
      </c>
      <c r="C12" s="92">
        <f>SUM(C13:C14)</f>
        <v>680700000</v>
      </c>
      <c r="D12" s="92">
        <f>SUM(D13:D14)</f>
        <v>0</v>
      </c>
      <c r="E12" s="92">
        <f>SUM(E13:E14)</f>
        <v>680700000</v>
      </c>
      <c r="F12" s="401">
        <f t="shared" si="0"/>
        <v>100</v>
      </c>
      <c r="H12" s="384"/>
      <c r="I12" s="384"/>
      <c r="J12" s="384"/>
      <c r="K12" s="384"/>
      <c r="L12" s="384"/>
      <c r="M12" s="384"/>
    </row>
    <row r="13" spans="1:13" s="427" customFormat="1" ht="27">
      <c r="A13" s="425" t="s">
        <v>133</v>
      </c>
      <c r="B13" s="141" t="s">
        <v>148</v>
      </c>
      <c r="C13" s="89">
        <v>327009000</v>
      </c>
      <c r="D13" s="384">
        <v>0</v>
      </c>
      <c r="E13" s="89">
        <f>C13+D13</f>
        <v>327009000</v>
      </c>
      <c r="F13" s="426">
        <f t="shared" si="0"/>
        <v>100</v>
      </c>
      <c r="H13" s="384"/>
      <c r="I13" s="384"/>
      <c r="J13" s="431"/>
      <c r="K13" s="384"/>
      <c r="L13" s="384"/>
      <c r="M13" s="384"/>
    </row>
    <row r="14" spans="1:13" s="427" customFormat="1" ht="27">
      <c r="A14" s="425" t="s">
        <v>160</v>
      </c>
      <c r="B14" s="141" t="s">
        <v>161</v>
      </c>
      <c r="C14" s="89">
        <v>353691000</v>
      </c>
      <c r="D14" s="384">
        <v>0</v>
      </c>
      <c r="E14" s="89">
        <f>C14+D14</f>
        <v>353691000</v>
      </c>
      <c r="F14" s="426">
        <f t="shared" si="0"/>
        <v>100</v>
      </c>
      <c r="H14" s="384"/>
      <c r="I14" s="384"/>
      <c r="J14" s="431"/>
      <c r="K14" s="384"/>
      <c r="L14" s="384"/>
      <c r="M14" s="384"/>
    </row>
    <row r="15" spans="1:13" s="427" customFormat="1" ht="13.5">
      <c r="A15" s="425"/>
      <c r="B15" s="141"/>
      <c r="C15" s="89"/>
      <c r="D15" s="487"/>
      <c r="E15" s="89"/>
      <c r="F15" s="401"/>
      <c r="H15" s="384"/>
      <c r="I15" s="384"/>
      <c r="J15" s="384"/>
      <c r="K15" s="384"/>
      <c r="L15" s="384"/>
      <c r="M15" s="384"/>
    </row>
    <row r="16" spans="1:13" s="427" customFormat="1" ht="16.5" customHeight="1">
      <c r="A16" s="428" t="s">
        <v>223</v>
      </c>
      <c r="B16" s="107" t="s">
        <v>197</v>
      </c>
      <c r="C16" s="92">
        <f aca="true" t="shared" si="2" ref="C16:E17">SUM(C17)</f>
        <v>660706000</v>
      </c>
      <c r="D16" s="92">
        <f t="shared" si="2"/>
        <v>0</v>
      </c>
      <c r="E16" s="92">
        <f t="shared" si="2"/>
        <v>660706000</v>
      </c>
      <c r="F16" s="401">
        <f t="shared" si="0"/>
        <v>100</v>
      </c>
      <c r="H16" s="384"/>
      <c r="I16" s="384"/>
      <c r="J16" s="384"/>
      <c r="K16" s="384"/>
      <c r="L16" s="384"/>
      <c r="M16" s="384"/>
    </row>
    <row r="17" spans="1:13" s="427" customFormat="1" ht="25.5">
      <c r="A17" s="432">
        <v>37</v>
      </c>
      <c r="B17" s="107" t="s">
        <v>129</v>
      </c>
      <c r="C17" s="92">
        <f t="shared" si="2"/>
        <v>660706000</v>
      </c>
      <c r="D17" s="92">
        <f t="shared" si="2"/>
        <v>0</v>
      </c>
      <c r="E17" s="92">
        <f t="shared" si="2"/>
        <v>660706000</v>
      </c>
      <c r="F17" s="401">
        <f t="shared" si="0"/>
        <v>100</v>
      </c>
      <c r="H17" s="384"/>
      <c r="I17" s="384"/>
      <c r="J17" s="384"/>
      <c r="K17" s="384"/>
      <c r="L17" s="384"/>
      <c r="M17" s="384"/>
    </row>
    <row r="18" spans="1:13" s="427" customFormat="1" ht="12.75">
      <c r="A18" s="107">
        <v>371</v>
      </c>
      <c r="B18" s="107" t="s">
        <v>126</v>
      </c>
      <c r="C18" s="92">
        <f>SUM(C19:C20)</f>
        <v>660706000</v>
      </c>
      <c r="D18" s="92">
        <f>SUM(D19:D20)</f>
        <v>0</v>
      </c>
      <c r="E18" s="92">
        <f>SUM(E19:E20)</f>
        <v>660706000</v>
      </c>
      <c r="F18" s="401">
        <f t="shared" si="0"/>
        <v>100</v>
      </c>
      <c r="H18" s="384"/>
      <c r="I18" s="384"/>
      <c r="J18" s="384"/>
      <c r="K18" s="384"/>
      <c r="L18" s="384"/>
      <c r="M18" s="384"/>
    </row>
    <row r="19" spans="1:13" s="427" customFormat="1" ht="27">
      <c r="A19" s="425" t="s">
        <v>133</v>
      </c>
      <c r="B19" s="141" t="s">
        <v>148</v>
      </c>
      <c r="C19" s="89">
        <v>643076000</v>
      </c>
      <c r="D19" s="89">
        <v>0</v>
      </c>
      <c r="E19" s="89">
        <f>C19+D19</f>
        <v>643076000</v>
      </c>
      <c r="F19" s="426">
        <f t="shared" si="0"/>
        <v>100</v>
      </c>
      <c r="H19" s="384"/>
      <c r="I19" s="384"/>
      <c r="J19" s="384"/>
      <c r="K19" s="384"/>
      <c r="L19" s="384"/>
      <c r="M19" s="384"/>
    </row>
    <row r="20" spans="1:13" s="427" customFormat="1" ht="27">
      <c r="A20" s="425" t="s">
        <v>160</v>
      </c>
      <c r="B20" s="141" t="s">
        <v>161</v>
      </c>
      <c r="C20" s="89">
        <v>17630000</v>
      </c>
      <c r="D20" s="89">
        <v>0</v>
      </c>
      <c r="E20" s="89">
        <f>C20+D20</f>
        <v>17630000</v>
      </c>
      <c r="F20" s="426">
        <f t="shared" si="0"/>
        <v>100</v>
      </c>
      <c r="H20" s="384"/>
      <c r="I20" s="384"/>
      <c r="J20" s="384"/>
      <c r="K20" s="384"/>
      <c r="L20" s="384"/>
      <c r="M20" s="384"/>
    </row>
    <row r="21" spans="1:13" s="427" customFormat="1" ht="13.5">
      <c r="A21" s="425"/>
      <c r="B21" s="141"/>
      <c r="C21" s="89"/>
      <c r="D21" s="487"/>
      <c r="E21" s="89"/>
      <c r="F21" s="401"/>
      <c r="H21" s="384"/>
      <c r="I21" s="384"/>
      <c r="J21" s="384"/>
      <c r="K21" s="384"/>
      <c r="L21" s="384"/>
      <c r="M21" s="384"/>
    </row>
    <row r="22" spans="1:13" s="427" customFormat="1" ht="12.75">
      <c r="A22" s="428" t="s">
        <v>224</v>
      </c>
      <c r="B22" s="107" t="s">
        <v>198</v>
      </c>
      <c r="C22" s="92">
        <f aca="true" t="shared" si="3" ref="C22:E23">SUM(C23)</f>
        <v>164541000</v>
      </c>
      <c r="D22" s="92">
        <f t="shared" si="3"/>
        <v>0</v>
      </c>
      <c r="E22" s="92">
        <f t="shared" si="3"/>
        <v>164541000</v>
      </c>
      <c r="F22" s="401">
        <f t="shared" si="0"/>
        <v>100</v>
      </c>
      <c r="H22" s="384"/>
      <c r="I22" s="384"/>
      <c r="J22" s="384"/>
      <c r="K22" s="384"/>
      <c r="L22" s="384"/>
      <c r="M22" s="384"/>
    </row>
    <row r="23" spans="1:13" s="427" customFormat="1" ht="25.5">
      <c r="A23" s="432">
        <v>37</v>
      </c>
      <c r="B23" s="107" t="s">
        <v>129</v>
      </c>
      <c r="C23" s="92">
        <f t="shared" si="3"/>
        <v>164541000</v>
      </c>
      <c r="D23" s="92">
        <f t="shared" si="3"/>
        <v>0</v>
      </c>
      <c r="E23" s="92">
        <f t="shared" si="3"/>
        <v>164541000</v>
      </c>
      <c r="F23" s="401">
        <f t="shared" si="0"/>
        <v>100</v>
      </c>
      <c r="H23" s="384"/>
      <c r="I23" s="384"/>
      <c r="J23" s="384"/>
      <c r="K23" s="384"/>
      <c r="L23" s="384"/>
      <c r="M23" s="384"/>
    </row>
    <row r="24" spans="1:13" s="427" customFormat="1" ht="16.5" customHeight="1">
      <c r="A24" s="107">
        <v>371</v>
      </c>
      <c r="B24" s="107" t="s">
        <v>126</v>
      </c>
      <c r="C24" s="92">
        <f>SUM(C25:C26)</f>
        <v>164541000</v>
      </c>
      <c r="D24" s="92">
        <f>SUM(D25:D26)</f>
        <v>0</v>
      </c>
      <c r="E24" s="92">
        <f>SUM(E25:E26)</f>
        <v>164541000</v>
      </c>
      <c r="F24" s="401">
        <f t="shared" si="0"/>
        <v>100</v>
      </c>
      <c r="H24" s="384"/>
      <c r="I24" s="384"/>
      <c r="J24" s="384"/>
      <c r="K24" s="384"/>
      <c r="L24" s="384"/>
      <c r="M24" s="384"/>
    </row>
    <row r="25" spans="1:13" s="427" customFormat="1" ht="27">
      <c r="A25" s="425" t="s">
        <v>133</v>
      </c>
      <c r="B25" s="141" t="s">
        <v>148</v>
      </c>
      <c r="C25" s="89">
        <v>163493000</v>
      </c>
      <c r="D25" s="89">
        <v>0</v>
      </c>
      <c r="E25" s="89">
        <f>C25+D25</f>
        <v>163493000</v>
      </c>
      <c r="F25" s="426">
        <f t="shared" si="0"/>
        <v>100</v>
      </c>
      <c r="H25" s="384"/>
      <c r="I25" s="384"/>
      <c r="J25" s="384"/>
      <c r="K25" s="384"/>
      <c r="L25" s="384"/>
      <c r="M25" s="384"/>
    </row>
    <row r="26" spans="1:13" s="427" customFormat="1" ht="27">
      <c r="A26" s="425" t="s">
        <v>160</v>
      </c>
      <c r="B26" s="141" t="s">
        <v>161</v>
      </c>
      <c r="C26" s="89">
        <v>1048000</v>
      </c>
      <c r="D26" s="89"/>
      <c r="E26" s="89">
        <f>C26+D26</f>
        <v>1048000</v>
      </c>
      <c r="F26" s="426">
        <f t="shared" si="0"/>
        <v>100</v>
      </c>
      <c r="H26" s="384"/>
      <c r="I26" s="384"/>
      <c r="J26" s="384"/>
      <c r="K26" s="384"/>
      <c r="L26" s="384"/>
      <c r="M26" s="384"/>
    </row>
    <row r="27" spans="1:13" s="427" customFormat="1" ht="13.5">
      <c r="A27" s="425"/>
      <c r="B27" s="141"/>
      <c r="C27" s="89"/>
      <c r="D27" s="487"/>
      <c r="E27" s="89"/>
      <c r="F27" s="401"/>
      <c r="H27" s="384"/>
      <c r="I27" s="384"/>
      <c r="J27" s="384"/>
      <c r="K27" s="384"/>
      <c r="L27" s="384"/>
      <c r="M27" s="384"/>
    </row>
    <row r="28" spans="1:13" s="427" customFormat="1" ht="12.75">
      <c r="A28" s="428" t="s">
        <v>225</v>
      </c>
      <c r="B28" s="107" t="s">
        <v>199</v>
      </c>
      <c r="C28" s="92">
        <f>C29+C32</f>
        <v>1868941000</v>
      </c>
      <c r="D28" s="92">
        <f>D29+D32</f>
        <v>158524174</v>
      </c>
      <c r="E28" s="92">
        <f>E29+E32</f>
        <v>2027465174</v>
      </c>
      <c r="F28" s="401">
        <f t="shared" si="0"/>
        <v>108.48203201706205</v>
      </c>
      <c r="H28" s="384"/>
      <c r="I28" s="384"/>
      <c r="J28" s="384"/>
      <c r="K28" s="384"/>
      <c r="L28" s="384"/>
      <c r="M28" s="384"/>
    </row>
    <row r="29" spans="1:14" s="427" customFormat="1" ht="18" customHeight="1">
      <c r="A29" s="429">
        <v>36</v>
      </c>
      <c r="B29" s="195" t="s">
        <v>274</v>
      </c>
      <c r="C29" s="92">
        <f aca="true" t="shared" si="4" ref="C29:E30">SUM(C30)</f>
        <v>9291000</v>
      </c>
      <c r="D29" s="92">
        <f t="shared" si="4"/>
        <v>162125407</v>
      </c>
      <c r="E29" s="92">
        <f t="shared" si="4"/>
        <v>171416407</v>
      </c>
      <c r="F29" s="401">
        <f t="shared" si="0"/>
        <v>1844.9726294263264</v>
      </c>
      <c r="H29" s="384"/>
      <c r="I29" s="384"/>
      <c r="J29" s="384"/>
      <c r="K29" s="384"/>
      <c r="L29" s="384"/>
      <c r="M29" s="384"/>
      <c r="N29" s="384"/>
    </row>
    <row r="30" spans="1:14" s="427" customFormat="1" ht="18" customHeight="1">
      <c r="A30" s="429">
        <v>363</v>
      </c>
      <c r="B30" s="195" t="s">
        <v>275</v>
      </c>
      <c r="C30" s="92">
        <f t="shared" si="4"/>
        <v>9291000</v>
      </c>
      <c r="D30" s="92">
        <f t="shared" si="4"/>
        <v>162125407</v>
      </c>
      <c r="E30" s="92">
        <f t="shared" si="4"/>
        <v>171416407</v>
      </c>
      <c r="F30" s="401">
        <f t="shared" si="0"/>
        <v>1844.9726294263264</v>
      </c>
      <c r="H30" s="384"/>
      <c r="I30" s="384"/>
      <c r="J30" s="384"/>
      <c r="K30" s="384"/>
      <c r="L30" s="384"/>
      <c r="M30" s="384"/>
      <c r="N30" s="384"/>
    </row>
    <row r="31" spans="1:14" s="427" customFormat="1" ht="16.5" customHeight="1">
      <c r="A31" s="430">
        <v>3631</v>
      </c>
      <c r="B31" s="197" t="s">
        <v>276</v>
      </c>
      <c r="C31" s="89">
        <v>9291000</v>
      </c>
      <c r="D31" s="89">
        <v>162125407</v>
      </c>
      <c r="E31" s="89">
        <f>C31+D31</f>
        <v>171416407</v>
      </c>
      <c r="F31" s="426">
        <f t="shared" si="0"/>
        <v>1844.9726294263264</v>
      </c>
      <c r="H31" s="384"/>
      <c r="I31" s="384"/>
      <c r="J31" s="384"/>
      <c r="K31" s="384"/>
      <c r="L31" s="384"/>
      <c r="M31" s="384"/>
      <c r="N31" s="384"/>
    </row>
    <row r="32" spans="1:14" s="427" customFormat="1" ht="27.75" customHeight="1">
      <c r="A32" s="432">
        <v>37</v>
      </c>
      <c r="B32" s="107" t="s">
        <v>129</v>
      </c>
      <c r="C32" s="92">
        <f>SUM(C33)</f>
        <v>1859650000</v>
      </c>
      <c r="D32" s="92">
        <f>SUM(D33)</f>
        <v>-3601233</v>
      </c>
      <c r="E32" s="92">
        <f>SUM(E33)</f>
        <v>1856048767</v>
      </c>
      <c r="F32" s="401">
        <f t="shared" si="0"/>
        <v>99.8063488828543</v>
      </c>
      <c r="H32" s="384"/>
      <c r="I32" s="384"/>
      <c r="J32" s="384"/>
      <c r="K32" s="384"/>
      <c r="L32" s="384"/>
      <c r="M32" s="384"/>
      <c r="N32" s="384"/>
    </row>
    <row r="33" spans="1:14" s="427" customFormat="1" ht="15" customHeight="1">
      <c r="A33" s="107">
        <v>371</v>
      </c>
      <c r="B33" s="107" t="s">
        <v>126</v>
      </c>
      <c r="C33" s="92">
        <f>SUM(C34:C35)</f>
        <v>1859650000</v>
      </c>
      <c r="D33" s="92">
        <f>SUM(D34:D35)</f>
        <v>-3601233</v>
      </c>
      <c r="E33" s="92">
        <f>SUM(E34:E35)</f>
        <v>1856048767</v>
      </c>
      <c r="F33" s="401">
        <f t="shared" si="0"/>
        <v>99.8063488828543</v>
      </c>
      <c r="H33" s="384"/>
      <c r="I33" s="384"/>
      <c r="J33" s="384"/>
      <c r="K33" s="384"/>
      <c r="L33" s="384"/>
      <c r="M33" s="384"/>
      <c r="N33" s="384"/>
    </row>
    <row r="34" spans="1:14" s="427" customFormat="1" ht="27">
      <c r="A34" s="425" t="s">
        <v>133</v>
      </c>
      <c r="B34" s="141" t="s">
        <v>148</v>
      </c>
      <c r="C34" s="89">
        <v>22041000</v>
      </c>
      <c r="D34" s="89">
        <v>0</v>
      </c>
      <c r="E34" s="89">
        <f>C34+D34</f>
        <v>22041000</v>
      </c>
      <c r="F34" s="426">
        <f t="shared" si="0"/>
        <v>100</v>
      </c>
      <c r="H34" s="384"/>
      <c r="I34" s="384"/>
      <c r="J34" s="384"/>
      <c r="K34" s="384"/>
      <c r="L34" s="384"/>
      <c r="M34" s="384"/>
      <c r="N34" s="384"/>
    </row>
    <row r="35" spans="1:14" s="427" customFormat="1" ht="27">
      <c r="A35" s="425" t="s">
        <v>160</v>
      </c>
      <c r="B35" s="141" t="s">
        <v>161</v>
      </c>
      <c r="C35" s="89">
        <v>1837609000</v>
      </c>
      <c r="D35" s="89">
        <f>-55000000+35000000-14000000-107125407+45000000+92524174</f>
        <v>-3601233</v>
      </c>
      <c r="E35" s="89">
        <f>C35+D35</f>
        <v>1834007767</v>
      </c>
      <c r="F35" s="426">
        <f t="shared" si="0"/>
        <v>99.80402615572737</v>
      </c>
      <c r="H35" s="384"/>
      <c r="I35" s="384"/>
      <c r="J35" s="384"/>
      <c r="K35" s="384"/>
      <c r="L35" s="384"/>
      <c r="M35" s="384"/>
      <c r="N35" s="384"/>
    </row>
    <row r="36" spans="1:13" s="427" customFormat="1" ht="13.5">
      <c r="A36" s="425"/>
      <c r="B36" s="141"/>
      <c r="C36" s="89"/>
      <c r="D36" s="487"/>
      <c r="E36" s="89"/>
      <c r="F36" s="401"/>
      <c r="H36" s="384"/>
      <c r="I36" s="384"/>
      <c r="J36" s="384"/>
      <c r="K36" s="384"/>
      <c r="L36" s="384"/>
      <c r="M36" s="384"/>
    </row>
    <row r="37" spans="1:13" s="427" customFormat="1" ht="12.75">
      <c r="A37" s="428" t="s">
        <v>226</v>
      </c>
      <c r="B37" s="107" t="s">
        <v>200</v>
      </c>
      <c r="C37" s="92">
        <f>C38+C41</f>
        <v>195275000</v>
      </c>
      <c r="D37" s="92">
        <f>D38+D41</f>
        <v>2000000</v>
      </c>
      <c r="E37" s="92">
        <f>E38+E41</f>
        <v>197275000</v>
      </c>
      <c r="F37" s="401">
        <f t="shared" si="0"/>
        <v>101.02419664575599</v>
      </c>
      <c r="H37" s="384"/>
      <c r="I37" s="384"/>
      <c r="J37" s="384"/>
      <c r="K37" s="384"/>
      <c r="L37" s="384"/>
      <c r="M37" s="384"/>
    </row>
    <row r="38" spans="1:13" s="427" customFormat="1" ht="16.5" customHeight="1">
      <c r="A38" s="429">
        <v>36</v>
      </c>
      <c r="B38" s="195" t="s">
        <v>274</v>
      </c>
      <c r="C38" s="92">
        <f aca="true" t="shared" si="5" ref="C38:E39">SUM(C39)</f>
        <v>1417000</v>
      </c>
      <c r="D38" s="92">
        <f t="shared" si="5"/>
        <v>0</v>
      </c>
      <c r="E38" s="92">
        <f t="shared" si="5"/>
        <v>1417000</v>
      </c>
      <c r="F38" s="401">
        <f t="shared" si="0"/>
        <v>100</v>
      </c>
      <c r="H38" s="384"/>
      <c r="I38" s="384"/>
      <c r="J38" s="384"/>
      <c r="K38" s="384"/>
      <c r="L38" s="384"/>
      <c r="M38" s="384"/>
    </row>
    <row r="39" spans="1:13" s="427" customFormat="1" ht="16.5" customHeight="1">
      <c r="A39" s="429">
        <v>363</v>
      </c>
      <c r="B39" s="195" t="s">
        <v>275</v>
      </c>
      <c r="C39" s="92">
        <f t="shared" si="5"/>
        <v>1417000</v>
      </c>
      <c r="D39" s="92">
        <f t="shared" si="5"/>
        <v>0</v>
      </c>
      <c r="E39" s="92">
        <f t="shared" si="5"/>
        <v>1417000</v>
      </c>
      <c r="F39" s="401">
        <f t="shared" si="0"/>
        <v>100</v>
      </c>
      <c r="H39" s="384"/>
      <c r="I39" s="384"/>
      <c r="J39" s="384"/>
      <c r="K39" s="384"/>
      <c r="L39" s="384"/>
      <c r="M39" s="384"/>
    </row>
    <row r="40" spans="1:13" s="427" customFormat="1" ht="16.5" customHeight="1">
      <c r="A40" s="430">
        <v>3631</v>
      </c>
      <c r="B40" s="197" t="s">
        <v>276</v>
      </c>
      <c r="C40" s="89">
        <v>1417000</v>
      </c>
      <c r="D40" s="89">
        <v>0</v>
      </c>
      <c r="E40" s="89">
        <f>C40+D40</f>
        <v>1417000</v>
      </c>
      <c r="F40" s="426">
        <f t="shared" si="0"/>
        <v>100</v>
      </c>
      <c r="H40" s="384"/>
      <c r="I40" s="384"/>
      <c r="J40" s="384"/>
      <c r="K40" s="384"/>
      <c r="L40" s="384"/>
      <c r="M40" s="384"/>
    </row>
    <row r="41" spans="1:13" s="427" customFormat="1" ht="22.5" customHeight="1">
      <c r="A41" s="432">
        <v>37</v>
      </c>
      <c r="B41" s="107" t="s">
        <v>129</v>
      </c>
      <c r="C41" s="92">
        <f>SUM(C42)</f>
        <v>193858000</v>
      </c>
      <c r="D41" s="92">
        <f>SUM(D42)</f>
        <v>2000000</v>
      </c>
      <c r="E41" s="92">
        <f>SUM(E42)</f>
        <v>195858000</v>
      </c>
      <c r="F41" s="401">
        <f t="shared" si="0"/>
        <v>101.03168298445253</v>
      </c>
      <c r="H41" s="384"/>
      <c r="I41" s="384"/>
      <c r="J41" s="384"/>
      <c r="K41" s="384"/>
      <c r="L41" s="384"/>
      <c r="M41" s="384"/>
    </row>
    <row r="42" spans="1:13" s="427" customFormat="1" ht="15" customHeight="1">
      <c r="A42" s="107">
        <v>371</v>
      </c>
      <c r="B42" s="107" t="s">
        <v>126</v>
      </c>
      <c r="C42" s="92">
        <f>SUM(C43:C44)</f>
        <v>193858000</v>
      </c>
      <c r="D42" s="92">
        <f>SUM(D43:D44)</f>
        <v>2000000</v>
      </c>
      <c r="E42" s="92">
        <f>SUM(E43:E44)</f>
        <v>195858000</v>
      </c>
      <c r="F42" s="401">
        <f t="shared" si="0"/>
        <v>101.03168298445253</v>
      </c>
      <c r="H42" s="384"/>
      <c r="I42" s="384"/>
      <c r="J42" s="384"/>
      <c r="K42" s="384"/>
      <c r="L42" s="384"/>
      <c r="M42" s="384"/>
    </row>
    <row r="43" spans="1:13" s="427" customFormat="1" ht="27">
      <c r="A43" s="425" t="s">
        <v>133</v>
      </c>
      <c r="B43" s="141" t="s">
        <v>148</v>
      </c>
      <c r="C43" s="89">
        <v>69875000</v>
      </c>
      <c r="D43" s="89">
        <v>0</v>
      </c>
      <c r="E43" s="89">
        <f>C43+D43</f>
        <v>69875000</v>
      </c>
      <c r="F43" s="426">
        <f t="shared" si="0"/>
        <v>100</v>
      </c>
      <c r="H43" s="384"/>
      <c r="I43" s="384"/>
      <c r="J43" s="384"/>
      <c r="K43" s="384"/>
      <c r="L43" s="384"/>
      <c r="M43" s="384"/>
    </row>
    <row r="44" spans="1:13" s="427" customFormat="1" ht="27">
      <c r="A44" s="425" t="s">
        <v>160</v>
      </c>
      <c r="B44" s="141" t="s">
        <v>161</v>
      </c>
      <c r="C44" s="89">
        <v>123983000</v>
      </c>
      <c r="D44" s="89">
        <v>2000000</v>
      </c>
      <c r="E44" s="89">
        <f>C44+D44</f>
        <v>125983000</v>
      </c>
      <c r="F44" s="426">
        <f t="shared" si="0"/>
        <v>101.61312437995531</v>
      </c>
      <c r="H44" s="384"/>
      <c r="I44" s="384"/>
      <c r="J44" s="384"/>
      <c r="K44" s="384"/>
      <c r="L44" s="384"/>
      <c r="M44" s="384"/>
    </row>
    <row r="45" spans="1:13" s="427" customFormat="1" ht="13.5">
      <c r="A45" s="425"/>
      <c r="B45" s="141"/>
      <c r="C45" s="89"/>
      <c r="D45" s="487"/>
      <c r="E45" s="89"/>
      <c r="F45" s="401"/>
      <c r="H45" s="384"/>
      <c r="I45" s="384"/>
      <c r="J45" s="384"/>
      <c r="K45" s="384"/>
      <c r="L45" s="384"/>
      <c r="M45" s="384"/>
    </row>
    <row r="46" spans="1:13" s="427" customFormat="1" ht="12.75">
      <c r="A46" s="428" t="s">
        <v>227</v>
      </c>
      <c r="B46" s="107" t="s">
        <v>201</v>
      </c>
      <c r="C46" s="92">
        <f aca="true" t="shared" si="6" ref="C46:E47">SUM(C47)</f>
        <v>368500000</v>
      </c>
      <c r="D46" s="92">
        <f t="shared" si="6"/>
        <v>16500000</v>
      </c>
      <c r="E46" s="92">
        <f t="shared" si="6"/>
        <v>385000000</v>
      </c>
      <c r="F46" s="401">
        <f t="shared" si="0"/>
        <v>104.4776119402985</v>
      </c>
      <c r="H46" s="384"/>
      <c r="I46" s="384"/>
      <c r="J46" s="384"/>
      <c r="K46" s="384"/>
      <c r="L46" s="384"/>
      <c r="M46" s="384"/>
    </row>
    <row r="47" spans="1:13" s="427" customFormat="1" ht="25.5">
      <c r="A47" s="432">
        <v>37</v>
      </c>
      <c r="B47" s="107" t="s">
        <v>129</v>
      </c>
      <c r="C47" s="92">
        <f t="shared" si="6"/>
        <v>368500000</v>
      </c>
      <c r="D47" s="92">
        <f t="shared" si="6"/>
        <v>16500000</v>
      </c>
      <c r="E47" s="92">
        <f t="shared" si="6"/>
        <v>385000000</v>
      </c>
      <c r="F47" s="401">
        <f t="shared" si="0"/>
        <v>104.4776119402985</v>
      </c>
      <c r="H47" s="384"/>
      <c r="I47" s="384"/>
      <c r="J47" s="384"/>
      <c r="K47" s="384"/>
      <c r="L47" s="384"/>
      <c r="M47" s="384"/>
    </row>
    <row r="48" spans="1:13" s="427" customFormat="1" ht="15" customHeight="1">
      <c r="A48" s="107">
        <v>371</v>
      </c>
      <c r="B48" s="107" t="s">
        <v>126</v>
      </c>
      <c r="C48" s="92">
        <f>SUM(C49:C50)</f>
        <v>368500000</v>
      </c>
      <c r="D48" s="92">
        <f>SUM(D49:D50)</f>
        <v>16500000</v>
      </c>
      <c r="E48" s="92">
        <f>SUM(E49:E50)</f>
        <v>385000000</v>
      </c>
      <c r="F48" s="401">
        <f t="shared" si="0"/>
        <v>104.4776119402985</v>
      </c>
      <c r="H48" s="384"/>
      <c r="I48" s="384"/>
      <c r="J48" s="384"/>
      <c r="K48" s="384"/>
      <c r="L48" s="384"/>
      <c r="M48" s="384"/>
    </row>
    <row r="49" spans="1:13" s="427" customFormat="1" ht="27">
      <c r="A49" s="425" t="s">
        <v>133</v>
      </c>
      <c r="B49" s="141" t="s">
        <v>148</v>
      </c>
      <c r="C49" s="89">
        <v>35992000</v>
      </c>
      <c r="D49" s="89"/>
      <c r="E49" s="89">
        <f>C49+D49</f>
        <v>35992000</v>
      </c>
      <c r="F49" s="426">
        <f t="shared" si="0"/>
        <v>100</v>
      </c>
      <c r="H49" s="384"/>
      <c r="I49" s="384"/>
      <c r="J49" s="384"/>
      <c r="K49" s="384"/>
      <c r="L49" s="384"/>
      <c r="M49" s="384"/>
    </row>
    <row r="50" spans="1:13" s="427" customFormat="1" ht="27">
      <c r="A50" s="425" t="s">
        <v>160</v>
      </c>
      <c r="B50" s="141" t="s">
        <v>161</v>
      </c>
      <c r="C50" s="89">
        <v>332508000</v>
      </c>
      <c r="D50" s="89">
        <v>16500000</v>
      </c>
      <c r="E50" s="89">
        <f>C50+D50</f>
        <v>349008000</v>
      </c>
      <c r="F50" s="426">
        <f t="shared" si="0"/>
        <v>104.96228662167526</v>
      </c>
      <c r="H50" s="384"/>
      <c r="I50" s="384"/>
      <c r="J50" s="384"/>
      <c r="K50" s="384"/>
      <c r="L50" s="384"/>
      <c r="M50" s="384"/>
    </row>
    <row r="51" spans="1:13" s="427" customFormat="1" ht="13.5">
      <c r="A51" s="428"/>
      <c r="B51" s="141"/>
      <c r="C51" s="89"/>
      <c r="D51" s="487"/>
      <c r="E51" s="89"/>
      <c r="F51" s="401"/>
      <c r="H51" s="384"/>
      <c r="I51" s="384"/>
      <c r="J51" s="384"/>
      <c r="K51" s="384"/>
      <c r="L51" s="384"/>
      <c r="M51" s="384"/>
    </row>
    <row r="52" spans="1:13" s="427" customFormat="1" ht="16.5" customHeight="1">
      <c r="A52" s="428" t="s">
        <v>228</v>
      </c>
      <c r="B52" s="107" t="s">
        <v>202</v>
      </c>
      <c r="C52" s="92">
        <f aca="true" t="shared" si="7" ref="C52:E53">SUM(C53)</f>
        <v>206335000</v>
      </c>
      <c r="D52" s="92">
        <f t="shared" si="7"/>
        <v>-45000000</v>
      </c>
      <c r="E52" s="92">
        <f t="shared" si="7"/>
        <v>161335000</v>
      </c>
      <c r="F52" s="401">
        <f t="shared" si="0"/>
        <v>78.19080621319698</v>
      </c>
      <c r="H52" s="384"/>
      <c r="I52" s="384"/>
      <c r="J52" s="384"/>
      <c r="K52" s="384"/>
      <c r="L52" s="384"/>
      <c r="M52" s="384"/>
    </row>
    <row r="53" spans="1:13" s="427" customFormat="1" ht="25.5">
      <c r="A53" s="432">
        <v>37</v>
      </c>
      <c r="B53" s="107" t="s">
        <v>129</v>
      </c>
      <c r="C53" s="92">
        <f t="shared" si="7"/>
        <v>206335000</v>
      </c>
      <c r="D53" s="92">
        <f t="shared" si="7"/>
        <v>-45000000</v>
      </c>
      <c r="E53" s="92">
        <f t="shared" si="7"/>
        <v>161335000</v>
      </c>
      <c r="F53" s="401">
        <f t="shared" si="0"/>
        <v>78.19080621319698</v>
      </c>
      <c r="H53" s="384"/>
      <c r="I53" s="384"/>
      <c r="J53" s="384"/>
      <c r="K53" s="384"/>
      <c r="L53" s="384"/>
      <c r="M53" s="384"/>
    </row>
    <row r="54" spans="1:13" s="427" customFormat="1" ht="15.75" customHeight="1">
      <c r="A54" s="107">
        <v>371</v>
      </c>
      <c r="B54" s="107" t="s">
        <v>126</v>
      </c>
      <c r="C54" s="92">
        <f>SUM(C55:C57)</f>
        <v>206335000</v>
      </c>
      <c r="D54" s="92">
        <f>SUM(D55:D57)</f>
        <v>-45000000</v>
      </c>
      <c r="E54" s="92">
        <f>SUM(E55:E57)</f>
        <v>161335000</v>
      </c>
      <c r="F54" s="401">
        <f t="shared" si="0"/>
        <v>78.19080621319698</v>
      </c>
      <c r="H54" s="384"/>
      <c r="I54" s="384"/>
      <c r="J54" s="384"/>
      <c r="K54" s="384"/>
      <c r="L54" s="384"/>
      <c r="M54" s="384"/>
    </row>
    <row r="55" spans="1:13" s="427" customFormat="1" ht="26.25" customHeight="1">
      <c r="A55" s="425" t="s">
        <v>127</v>
      </c>
      <c r="B55" s="141" t="s">
        <v>149</v>
      </c>
      <c r="C55" s="89">
        <v>41156000</v>
      </c>
      <c r="D55" s="89">
        <v>0</v>
      </c>
      <c r="E55" s="89">
        <f>C55+D55</f>
        <v>41156000</v>
      </c>
      <c r="F55" s="426">
        <f t="shared" si="0"/>
        <v>100</v>
      </c>
      <c r="H55" s="384"/>
      <c r="I55" s="384"/>
      <c r="J55" s="384"/>
      <c r="K55" s="384"/>
      <c r="L55" s="384"/>
      <c r="M55" s="384"/>
    </row>
    <row r="56" spans="1:13" s="427" customFormat="1" ht="27">
      <c r="A56" s="425" t="s">
        <v>133</v>
      </c>
      <c r="B56" s="141" t="s">
        <v>148</v>
      </c>
      <c r="C56" s="89">
        <v>12340000</v>
      </c>
      <c r="D56" s="89">
        <v>0</v>
      </c>
      <c r="E56" s="89">
        <f>C56+D56</f>
        <v>12340000</v>
      </c>
      <c r="F56" s="426">
        <f t="shared" si="0"/>
        <v>100</v>
      </c>
      <c r="H56" s="384"/>
      <c r="I56" s="384"/>
      <c r="J56" s="384"/>
      <c r="K56" s="384"/>
      <c r="L56" s="384"/>
      <c r="M56" s="384"/>
    </row>
    <row r="57" spans="1:13" s="427" customFormat="1" ht="27">
      <c r="A57" s="425" t="s">
        <v>160</v>
      </c>
      <c r="B57" s="141" t="s">
        <v>161</v>
      </c>
      <c r="C57" s="89">
        <v>152839000</v>
      </c>
      <c r="D57" s="89">
        <v>-45000000</v>
      </c>
      <c r="E57" s="89">
        <f>C57+D57</f>
        <v>107839000</v>
      </c>
      <c r="F57" s="426">
        <f t="shared" si="0"/>
        <v>70.55725305713855</v>
      </c>
      <c r="H57" s="384"/>
      <c r="I57" s="384"/>
      <c r="J57" s="384"/>
      <c r="K57" s="384"/>
      <c r="L57" s="384"/>
      <c r="M57" s="384"/>
    </row>
    <row r="58" spans="1:13" s="427" customFormat="1" ht="13.5">
      <c r="A58" s="425"/>
      <c r="B58" s="141"/>
      <c r="C58" s="89"/>
      <c r="D58" s="487"/>
      <c r="E58" s="89"/>
      <c r="F58" s="401"/>
      <c r="H58" s="384"/>
      <c r="I58" s="384"/>
      <c r="J58" s="384"/>
      <c r="K58" s="384"/>
      <c r="L58" s="384"/>
      <c r="M58" s="384"/>
    </row>
    <row r="59" spans="1:13" s="427" customFormat="1" ht="25.5">
      <c r="A59" s="433" t="s">
        <v>229</v>
      </c>
      <c r="B59" s="103" t="s">
        <v>312</v>
      </c>
      <c r="C59" s="92">
        <f aca="true" t="shared" si="8" ref="C59:E60">SUM(C60)</f>
        <v>78479000</v>
      </c>
      <c r="D59" s="92">
        <f t="shared" si="8"/>
        <v>5000000</v>
      </c>
      <c r="E59" s="92">
        <f t="shared" si="8"/>
        <v>83479000</v>
      </c>
      <c r="F59" s="401">
        <f t="shared" si="0"/>
        <v>106.37113113062094</v>
      </c>
      <c r="H59" s="384"/>
      <c r="I59" s="384"/>
      <c r="J59" s="384"/>
      <c r="K59" s="384"/>
      <c r="L59" s="384"/>
      <c r="M59" s="384"/>
    </row>
    <row r="60" spans="1:13" s="427" customFormat="1" ht="30" customHeight="1">
      <c r="A60" s="432">
        <v>37</v>
      </c>
      <c r="B60" s="107" t="s">
        <v>129</v>
      </c>
      <c r="C60" s="92">
        <f t="shared" si="8"/>
        <v>78479000</v>
      </c>
      <c r="D60" s="92">
        <f t="shared" si="8"/>
        <v>5000000</v>
      </c>
      <c r="E60" s="92">
        <f t="shared" si="8"/>
        <v>83479000</v>
      </c>
      <c r="F60" s="401">
        <f t="shared" si="0"/>
        <v>106.37113113062094</v>
      </c>
      <c r="H60" s="384"/>
      <c r="I60" s="384"/>
      <c r="J60" s="384"/>
      <c r="K60" s="384"/>
      <c r="L60" s="384"/>
      <c r="M60" s="384"/>
    </row>
    <row r="61" spans="1:13" s="427" customFormat="1" ht="16.5" customHeight="1">
      <c r="A61" s="107">
        <v>371</v>
      </c>
      <c r="B61" s="107" t="s">
        <v>126</v>
      </c>
      <c r="C61" s="92">
        <f>SUM(C62:C64)</f>
        <v>78479000</v>
      </c>
      <c r="D61" s="92">
        <f>SUM(D62:D64)</f>
        <v>5000000</v>
      </c>
      <c r="E61" s="92">
        <f>SUM(E62:E64)</f>
        <v>83479000</v>
      </c>
      <c r="F61" s="401">
        <f t="shared" si="0"/>
        <v>106.37113113062094</v>
      </c>
      <c r="H61" s="384"/>
      <c r="I61" s="384"/>
      <c r="J61" s="384"/>
      <c r="K61" s="384"/>
      <c r="L61" s="384"/>
      <c r="M61" s="384"/>
    </row>
    <row r="62" spans="1:13" s="427" customFormat="1" ht="30" customHeight="1">
      <c r="A62" s="434">
        <v>3711</v>
      </c>
      <c r="B62" s="141" t="s">
        <v>149</v>
      </c>
      <c r="C62" s="89">
        <v>332000</v>
      </c>
      <c r="D62" s="89">
        <v>0</v>
      </c>
      <c r="E62" s="89">
        <f>C62+D62</f>
        <v>332000</v>
      </c>
      <c r="F62" s="426">
        <f t="shared" si="0"/>
        <v>100</v>
      </c>
      <c r="H62" s="384"/>
      <c r="I62" s="384"/>
      <c r="J62" s="384"/>
      <c r="K62" s="384"/>
      <c r="L62" s="384"/>
      <c r="M62" s="384"/>
    </row>
    <row r="63" spans="1:13" s="427" customFormat="1" ht="27" customHeight="1">
      <c r="A63" s="435">
        <v>3712</v>
      </c>
      <c r="B63" s="141" t="s">
        <v>148</v>
      </c>
      <c r="C63" s="89">
        <v>26106000</v>
      </c>
      <c r="D63" s="89">
        <v>0</v>
      </c>
      <c r="E63" s="89">
        <f>C63+D63</f>
        <v>26106000</v>
      </c>
      <c r="F63" s="426">
        <f t="shared" si="0"/>
        <v>100</v>
      </c>
      <c r="H63" s="384"/>
      <c r="I63" s="384"/>
      <c r="J63" s="384"/>
      <c r="K63" s="384"/>
      <c r="L63" s="384"/>
      <c r="M63" s="384"/>
    </row>
    <row r="64" spans="1:13" s="427" customFormat="1" ht="21" customHeight="1">
      <c r="A64" s="436">
        <v>3714</v>
      </c>
      <c r="B64" s="113" t="s">
        <v>147</v>
      </c>
      <c r="C64" s="89">
        <v>52041000</v>
      </c>
      <c r="D64" s="89">
        <v>5000000</v>
      </c>
      <c r="E64" s="89">
        <f>C64+D64</f>
        <v>57041000</v>
      </c>
      <c r="F64" s="426">
        <f t="shared" si="0"/>
        <v>109.60780922734</v>
      </c>
      <c r="H64" s="384"/>
      <c r="I64" s="384"/>
      <c r="J64" s="384"/>
      <c r="K64" s="384"/>
      <c r="L64" s="384"/>
      <c r="M64" s="384"/>
    </row>
    <row r="65" spans="1:13" s="427" customFormat="1" ht="13.5" customHeight="1">
      <c r="A65" s="436"/>
      <c r="B65" s="113"/>
      <c r="C65" s="109"/>
      <c r="D65" s="489"/>
      <c r="E65" s="109"/>
      <c r="F65" s="401"/>
      <c r="H65" s="384"/>
      <c r="I65" s="384"/>
      <c r="J65" s="384"/>
      <c r="K65" s="384"/>
      <c r="L65" s="384"/>
      <c r="M65" s="384"/>
    </row>
    <row r="66" spans="1:13" s="427" customFormat="1" ht="25.5">
      <c r="A66" s="106" t="s">
        <v>230</v>
      </c>
      <c r="B66" s="437" t="s">
        <v>118</v>
      </c>
      <c r="C66" s="92">
        <f>C67+C77+C109+C115+C120</f>
        <v>54934857</v>
      </c>
      <c r="D66" s="92">
        <f>D67+D77+D109+D115+D120</f>
        <v>1048200</v>
      </c>
      <c r="E66" s="92">
        <f>E67+E77+E109+E115+E120</f>
        <v>55983057</v>
      </c>
      <c r="F66" s="401">
        <f aca="true" t="shared" si="9" ref="F66:F129">E66/C66*100</f>
        <v>101.90807814426456</v>
      </c>
      <c r="H66" s="384"/>
      <c r="I66" s="384"/>
      <c r="J66" s="384"/>
      <c r="K66" s="384"/>
      <c r="L66" s="384"/>
      <c r="M66" s="384"/>
    </row>
    <row r="67" spans="1:13" s="427" customFormat="1" ht="12.75">
      <c r="A67" s="438">
        <v>31</v>
      </c>
      <c r="B67" s="437" t="s">
        <v>54</v>
      </c>
      <c r="C67" s="92">
        <f>C68+C72+C74</f>
        <v>39976657</v>
      </c>
      <c r="D67" s="92">
        <f>D68+D72+D74</f>
        <v>1403000</v>
      </c>
      <c r="E67" s="92">
        <f>E68+E72+E74</f>
        <v>41379657</v>
      </c>
      <c r="F67" s="401">
        <f t="shared" si="9"/>
        <v>103.50954808452342</v>
      </c>
      <c r="H67" s="384"/>
      <c r="I67" s="384"/>
      <c r="J67" s="384"/>
      <c r="K67" s="384"/>
      <c r="L67" s="384"/>
      <c r="M67" s="384"/>
    </row>
    <row r="68" spans="1:13" s="427" customFormat="1" ht="12.75">
      <c r="A68" s="438">
        <v>311</v>
      </c>
      <c r="B68" s="437" t="s">
        <v>97</v>
      </c>
      <c r="C68" s="92">
        <f>SUM(C69:C71)</f>
        <v>33202657</v>
      </c>
      <c r="D68" s="92">
        <f>SUM(D69:D71)</f>
        <v>970000</v>
      </c>
      <c r="E68" s="92">
        <f>SUM(E69:E71)</f>
        <v>34172657</v>
      </c>
      <c r="F68" s="401">
        <f t="shared" si="9"/>
        <v>102.92145294275696</v>
      </c>
      <c r="H68" s="384"/>
      <c r="I68" s="384"/>
      <c r="J68" s="384"/>
      <c r="K68" s="384"/>
      <c r="L68" s="384"/>
      <c r="M68" s="384"/>
    </row>
    <row r="69" spans="1:13" s="427" customFormat="1" ht="13.5">
      <c r="A69" s="403">
        <v>3111</v>
      </c>
      <c r="B69" s="138" t="s">
        <v>56</v>
      </c>
      <c r="C69" s="89">
        <v>28898657</v>
      </c>
      <c r="D69" s="89">
        <f>1500000-590000</f>
        <v>910000</v>
      </c>
      <c r="E69" s="89">
        <f>C69+D69</f>
        <v>29808657</v>
      </c>
      <c r="F69" s="426">
        <f t="shared" si="9"/>
        <v>103.1489352602095</v>
      </c>
      <c r="H69" s="384"/>
      <c r="I69" s="384"/>
      <c r="J69" s="384"/>
      <c r="K69" s="384"/>
      <c r="L69" s="384"/>
      <c r="M69" s="384"/>
    </row>
    <row r="70" spans="1:13" s="427" customFormat="1" ht="13.5">
      <c r="A70" s="403">
        <v>3113</v>
      </c>
      <c r="B70" s="138" t="s">
        <v>94</v>
      </c>
      <c r="C70" s="89">
        <v>174000</v>
      </c>
      <c r="D70" s="89">
        <v>60000</v>
      </c>
      <c r="E70" s="89">
        <f>C70+D70</f>
        <v>234000</v>
      </c>
      <c r="F70" s="426">
        <f t="shared" si="9"/>
        <v>134.48275862068965</v>
      </c>
      <c r="H70" s="384"/>
      <c r="I70" s="384"/>
      <c r="J70" s="384"/>
      <c r="K70" s="384"/>
      <c r="L70" s="384"/>
      <c r="M70" s="384"/>
    </row>
    <row r="71" spans="1:13" s="427" customFormat="1" ht="13.5">
      <c r="A71" s="403">
        <v>3114</v>
      </c>
      <c r="B71" s="138" t="s">
        <v>136</v>
      </c>
      <c r="C71" s="89">
        <v>4130000</v>
      </c>
      <c r="D71" s="89">
        <v>0</v>
      </c>
      <c r="E71" s="89">
        <f>C71+D71</f>
        <v>4130000</v>
      </c>
      <c r="F71" s="426">
        <f t="shared" si="9"/>
        <v>100</v>
      </c>
      <c r="H71" s="384"/>
      <c r="I71" s="384"/>
      <c r="J71" s="384"/>
      <c r="K71" s="384"/>
      <c r="L71" s="384"/>
      <c r="M71" s="384"/>
    </row>
    <row r="72" spans="1:13" s="427" customFormat="1" ht="12.75">
      <c r="A72" s="438">
        <v>312</v>
      </c>
      <c r="B72" s="437" t="s">
        <v>58</v>
      </c>
      <c r="C72" s="92">
        <f>C73</f>
        <v>1426000</v>
      </c>
      <c r="D72" s="92">
        <f>D73</f>
        <v>400000</v>
      </c>
      <c r="E72" s="92">
        <f>E73</f>
        <v>1826000</v>
      </c>
      <c r="F72" s="401">
        <f t="shared" si="9"/>
        <v>128.05049088359047</v>
      </c>
      <c r="H72" s="384"/>
      <c r="I72" s="384"/>
      <c r="J72" s="384"/>
      <c r="K72" s="384"/>
      <c r="L72" s="384"/>
      <c r="M72" s="384"/>
    </row>
    <row r="73" spans="1:13" s="427" customFormat="1" ht="13.5">
      <c r="A73" s="403">
        <v>3121</v>
      </c>
      <c r="B73" s="138" t="s">
        <v>58</v>
      </c>
      <c r="C73" s="89">
        <v>1426000</v>
      </c>
      <c r="D73" s="89">
        <v>400000</v>
      </c>
      <c r="E73" s="89">
        <f>C73+D73</f>
        <v>1826000</v>
      </c>
      <c r="F73" s="426">
        <f t="shared" si="9"/>
        <v>128.05049088359047</v>
      </c>
      <c r="H73" s="384"/>
      <c r="I73" s="384"/>
      <c r="J73" s="384"/>
      <c r="K73" s="384"/>
      <c r="L73" s="384"/>
      <c r="M73" s="384"/>
    </row>
    <row r="74" spans="1:13" s="427" customFormat="1" ht="12.75">
      <c r="A74" s="438">
        <v>313</v>
      </c>
      <c r="B74" s="437" t="s">
        <v>59</v>
      </c>
      <c r="C74" s="92">
        <f>SUM(C75:C76)</f>
        <v>5348000</v>
      </c>
      <c r="D74" s="92">
        <f>SUM(D75:D76)</f>
        <v>33000</v>
      </c>
      <c r="E74" s="92">
        <f>SUM(E75:E76)</f>
        <v>5381000</v>
      </c>
      <c r="F74" s="401">
        <f t="shared" si="9"/>
        <v>100.6170531039641</v>
      </c>
      <c r="H74" s="384"/>
      <c r="I74" s="384"/>
      <c r="J74" s="384"/>
      <c r="K74" s="384"/>
      <c r="L74" s="384"/>
      <c r="M74" s="384"/>
    </row>
    <row r="75" spans="1:13" s="427" customFormat="1" ht="13.5">
      <c r="A75" s="403">
        <v>3132</v>
      </c>
      <c r="B75" s="138" t="s">
        <v>95</v>
      </c>
      <c r="C75" s="89">
        <v>5348000</v>
      </c>
      <c r="D75" s="89">
        <f>130000-98000</f>
        <v>32000</v>
      </c>
      <c r="E75" s="89">
        <f>C75+D75</f>
        <v>5380000</v>
      </c>
      <c r="F75" s="426">
        <f t="shared" si="9"/>
        <v>100.5983545250561</v>
      </c>
      <c r="H75" s="384"/>
      <c r="I75" s="384"/>
      <c r="J75" s="384"/>
      <c r="K75" s="384"/>
      <c r="L75" s="384"/>
      <c r="M75" s="384"/>
    </row>
    <row r="76" spans="1:13" s="427" customFormat="1" ht="13.5">
      <c r="A76" s="403">
        <v>3133</v>
      </c>
      <c r="B76" s="138" t="s">
        <v>96</v>
      </c>
      <c r="C76" s="89">
        <v>0</v>
      </c>
      <c r="D76" s="89">
        <v>1000</v>
      </c>
      <c r="E76" s="89">
        <f>C76+D76</f>
        <v>1000</v>
      </c>
      <c r="F76" s="426" t="e">
        <f t="shared" si="9"/>
        <v>#DIV/0!</v>
      </c>
      <c r="H76" s="384"/>
      <c r="I76" s="384"/>
      <c r="J76" s="384"/>
      <c r="K76" s="384"/>
      <c r="L76" s="384"/>
      <c r="M76" s="384"/>
    </row>
    <row r="77" spans="1:13" s="439" customFormat="1" ht="12.75">
      <c r="A77" s="438">
        <v>32</v>
      </c>
      <c r="B77" s="106" t="s">
        <v>5</v>
      </c>
      <c r="C77" s="92">
        <f>C78+C83+C89+C99+C101</f>
        <v>13705000</v>
      </c>
      <c r="D77" s="92">
        <f>D78+D83+D89+D99+D101</f>
        <v>-608000</v>
      </c>
      <c r="E77" s="92">
        <f>E78+E83+E89+E99+E101</f>
        <v>13097000</v>
      </c>
      <c r="F77" s="401">
        <f t="shared" si="9"/>
        <v>95.56366289675302</v>
      </c>
      <c r="H77" s="392"/>
      <c r="I77" s="392"/>
      <c r="J77" s="392"/>
      <c r="K77" s="392"/>
      <c r="L77" s="392"/>
      <c r="M77" s="392"/>
    </row>
    <row r="78" spans="1:13" s="427" customFormat="1" ht="12.75">
      <c r="A78" s="438">
        <v>321</v>
      </c>
      <c r="B78" s="437" t="s">
        <v>9</v>
      </c>
      <c r="C78" s="92">
        <f>SUM(C79:C82)</f>
        <v>1174000</v>
      </c>
      <c r="D78" s="92">
        <f>SUM(D79:D82)</f>
        <v>102000</v>
      </c>
      <c r="E78" s="92">
        <f>SUM(E79:E82)</f>
        <v>1276000</v>
      </c>
      <c r="F78" s="401">
        <f t="shared" si="9"/>
        <v>108.68824531516184</v>
      </c>
      <c r="H78" s="384"/>
      <c r="I78" s="384"/>
      <c r="J78" s="384"/>
      <c r="K78" s="384"/>
      <c r="L78" s="384"/>
      <c r="M78" s="384"/>
    </row>
    <row r="79" spans="1:13" s="427" customFormat="1" ht="13.5">
      <c r="A79" s="403">
        <v>3211</v>
      </c>
      <c r="B79" s="408" t="s">
        <v>60</v>
      </c>
      <c r="C79" s="89">
        <v>66000</v>
      </c>
      <c r="D79" s="89">
        <v>5000</v>
      </c>
      <c r="E79" s="89">
        <f>C79+D79</f>
        <v>71000</v>
      </c>
      <c r="F79" s="426">
        <f t="shared" si="9"/>
        <v>107.57575757575756</v>
      </c>
      <c r="H79" s="384"/>
      <c r="I79" s="384"/>
      <c r="J79" s="384"/>
      <c r="K79" s="384"/>
      <c r="L79" s="384"/>
      <c r="M79" s="384"/>
    </row>
    <row r="80" spans="1:13" s="427" customFormat="1" ht="13.5">
      <c r="A80" s="403">
        <v>3212</v>
      </c>
      <c r="B80" s="408" t="s">
        <v>61</v>
      </c>
      <c r="C80" s="89">
        <v>1062000</v>
      </c>
      <c r="D80" s="89">
        <v>90000</v>
      </c>
      <c r="E80" s="89">
        <f>C80+D80</f>
        <v>1152000</v>
      </c>
      <c r="F80" s="426">
        <f t="shared" si="9"/>
        <v>108.47457627118644</v>
      </c>
      <c r="H80" s="384"/>
      <c r="I80" s="384"/>
      <c r="J80" s="384"/>
      <c r="K80" s="384"/>
      <c r="L80" s="384"/>
      <c r="M80" s="384"/>
    </row>
    <row r="81" spans="1:13" s="427" customFormat="1" ht="13.5">
      <c r="A81" s="405" t="s">
        <v>7</v>
      </c>
      <c r="B81" s="408" t="s">
        <v>8</v>
      </c>
      <c r="C81" s="89">
        <v>33000</v>
      </c>
      <c r="D81" s="89"/>
      <c r="E81" s="89">
        <f>C81+D81</f>
        <v>33000</v>
      </c>
      <c r="F81" s="426">
        <f t="shared" si="9"/>
        <v>100</v>
      </c>
      <c r="H81" s="384"/>
      <c r="I81" s="384"/>
      <c r="J81" s="384"/>
      <c r="K81" s="384"/>
      <c r="L81" s="384"/>
      <c r="M81" s="384"/>
    </row>
    <row r="82" spans="1:13" s="427" customFormat="1" ht="13.5">
      <c r="A82" s="405" t="s">
        <v>137</v>
      </c>
      <c r="B82" s="408" t="s">
        <v>138</v>
      </c>
      <c r="C82" s="89">
        <v>13000</v>
      </c>
      <c r="D82" s="89">
        <v>7000</v>
      </c>
      <c r="E82" s="89">
        <f>C82+D82</f>
        <v>20000</v>
      </c>
      <c r="F82" s="426">
        <f t="shared" si="9"/>
        <v>153.84615384615387</v>
      </c>
      <c r="H82" s="384"/>
      <c r="I82" s="384"/>
      <c r="J82" s="384"/>
      <c r="K82" s="384"/>
      <c r="L82" s="384"/>
      <c r="M82" s="384"/>
    </row>
    <row r="83" spans="1:13" s="427" customFormat="1" ht="12.75">
      <c r="A83" s="438">
        <v>322</v>
      </c>
      <c r="B83" s="437" t="s">
        <v>62</v>
      </c>
      <c r="C83" s="92">
        <f>SUM(C84:C88)</f>
        <v>2270000</v>
      </c>
      <c r="D83" s="92">
        <f>SUM(D84:D88)</f>
        <v>0</v>
      </c>
      <c r="E83" s="92">
        <f>SUM(E84:E88)</f>
        <v>2270000</v>
      </c>
      <c r="F83" s="401">
        <f t="shared" si="9"/>
        <v>100</v>
      </c>
      <c r="H83" s="384"/>
      <c r="I83" s="384"/>
      <c r="J83" s="384"/>
      <c r="K83" s="384"/>
      <c r="L83" s="384"/>
      <c r="M83" s="384"/>
    </row>
    <row r="84" spans="1:13" s="427" customFormat="1" ht="13.5">
      <c r="A84" s="405">
        <v>3221</v>
      </c>
      <c r="B84" s="138" t="s">
        <v>63</v>
      </c>
      <c r="C84" s="89">
        <v>796000</v>
      </c>
      <c r="D84" s="89"/>
      <c r="E84" s="89">
        <f>C84+D84</f>
        <v>796000</v>
      </c>
      <c r="F84" s="426">
        <f t="shared" si="9"/>
        <v>100</v>
      </c>
      <c r="H84" s="384"/>
      <c r="I84" s="384"/>
      <c r="J84" s="384"/>
      <c r="K84" s="384"/>
      <c r="L84" s="384"/>
      <c r="M84" s="384"/>
    </row>
    <row r="85" spans="1:13" s="427" customFormat="1" ht="13.5">
      <c r="A85" s="405">
        <v>3223</v>
      </c>
      <c r="B85" s="138" t="s">
        <v>64</v>
      </c>
      <c r="C85" s="89">
        <v>1341000</v>
      </c>
      <c r="D85" s="89"/>
      <c r="E85" s="89">
        <f>C85+D85</f>
        <v>1341000</v>
      </c>
      <c r="F85" s="426">
        <f t="shared" si="9"/>
        <v>100</v>
      </c>
      <c r="H85" s="384"/>
      <c r="I85" s="384"/>
      <c r="J85" s="384"/>
      <c r="K85" s="384"/>
      <c r="L85" s="384"/>
      <c r="M85" s="384"/>
    </row>
    <row r="86" spans="1:13" s="427" customFormat="1" ht="13.5">
      <c r="A86" s="405">
        <v>3224</v>
      </c>
      <c r="B86" s="139" t="s">
        <v>10</v>
      </c>
      <c r="C86" s="89">
        <v>86000</v>
      </c>
      <c r="D86" s="89"/>
      <c r="E86" s="89">
        <f>C86+D86</f>
        <v>86000</v>
      </c>
      <c r="F86" s="426">
        <f t="shared" si="9"/>
        <v>100</v>
      </c>
      <c r="H86" s="384"/>
      <c r="I86" s="384"/>
      <c r="J86" s="384"/>
      <c r="K86" s="384"/>
      <c r="L86" s="384"/>
      <c r="M86" s="384"/>
    </row>
    <row r="87" spans="1:13" s="427" customFormat="1" ht="13.5">
      <c r="A87" s="405" t="s">
        <v>11</v>
      </c>
      <c r="B87" s="139" t="s">
        <v>12</v>
      </c>
      <c r="C87" s="89">
        <v>27000</v>
      </c>
      <c r="D87" s="89"/>
      <c r="E87" s="89">
        <f>C87+D87</f>
        <v>27000</v>
      </c>
      <c r="F87" s="426">
        <f t="shared" si="9"/>
        <v>100</v>
      </c>
      <c r="H87" s="384"/>
      <c r="I87" s="384"/>
      <c r="J87" s="384"/>
      <c r="K87" s="384"/>
      <c r="L87" s="384"/>
      <c r="M87" s="384"/>
    </row>
    <row r="88" spans="1:13" s="427" customFormat="1" ht="13.5">
      <c r="A88" s="405" t="s">
        <v>139</v>
      </c>
      <c r="B88" s="139" t="s">
        <v>140</v>
      </c>
      <c r="C88" s="89">
        <v>20000</v>
      </c>
      <c r="D88" s="89"/>
      <c r="E88" s="89">
        <f>C88+D88</f>
        <v>20000</v>
      </c>
      <c r="F88" s="426">
        <f t="shared" si="9"/>
        <v>100</v>
      </c>
      <c r="H88" s="384"/>
      <c r="I88" s="384"/>
      <c r="J88" s="384"/>
      <c r="K88" s="384"/>
      <c r="L88" s="384"/>
      <c r="M88" s="384"/>
    </row>
    <row r="89" spans="1:13" s="427" customFormat="1" ht="12.75">
      <c r="A89" s="438">
        <v>323</v>
      </c>
      <c r="B89" s="437" t="s">
        <v>13</v>
      </c>
      <c r="C89" s="92">
        <f>SUM(C90:C98)</f>
        <v>9604000</v>
      </c>
      <c r="D89" s="92">
        <f>SUM(D90:D98)</f>
        <v>-710000</v>
      </c>
      <c r="E89" s="92">
        <f>SUM(E90:E98)</f>
        <v>8894000</v>
      </c>
      <c r="F89" s="401">
        <f t="shared" si="9"/>
        <v>92.60724698042482</v>
      </c>
      <c r="H89" s="384"/>
      <c r="I89" s="384"/>
      <c r="J89" s="384"/>
      <c r="K89" s="384"/>
      <c r="L89" s="384"/>
      <c r="M89" s="384"/>
    </row>
    <row r="90" spans="1:13" s="427" customFormat="1" ht="13.5">
      <c r="A90" s="403">
        <v>3231</v>
      </c>
      <c r="B90" s="109" t="s">
        <v>65</v>
      </c>
      <c r="C90" s="89">
        <v>1327000</v>
      </c>
      <c r="D90" s="89"/>
      <c r="E90" s="89">
        <f aca="true" t="shared" si="10" ref="E90:E98">C90+D90</f>
        <v>1327000</v>
      </c>
      <c r="F90" s="426">
        <f t="shared" si="9"/>
        <v>100</v>
      </c>
      <c r="H90" s="384"/>
      <c r="I90" s="384"/>
      <c r="J90" s="384"/>
      <c r="K90" s="384"/>
      <c r="L90" s="384"/>
      <c r="M90" s="384"/>
    </row>
    <row r="91" spans="1:13" s="427" customFormat="1" ht="13.5">
      <c r="A91" s="403">
        <v>3232</v>
      </c>
      <c r="B91" s="139" t="s">
        <v>14</v>
      </c>
      <c r="C91" s="89">
        <v>1510000</v>
      </c>
      <c r="D91" s="89"/>
      <c r="E91" s="89">
        <f t="shared" si="10"/>
        <v>1510000</v>
      </c>
      <c r="F91" s="426">
        <f t="shared" si="9"/>
        <v>100</v>
      </c>
      <c r="H91" s="384"/>
      <c r="I91" s="384"/>
      <c r="J91" s="384"/>
      <c r="K91" s="384"/>
      <c r="L91" s="384"/>
      <c r="M91" s="384"/>
    </row>
    <row r="92" spans="1:13" s="427" customFormat="1" ht="13.5">
      <c r="A92" s="403">
        <v>3233</v>
      </c>
      <c r="B92" s="408" t="s">
        <v>66</v>
      </c>
      <c r="C92" s="89">
        <v>133000</v>
      </c>
      <c r="D92" s="89"/>
      <c r="E92" s="89">
        <f t="shared" si="10"/>
        <v>133000</v>
      </c>
      <c r="F92" s="426">
        <f t="shared" si="9"/>
        <v>100</v>
      </c>
      <c r="H92" s="384"/>
      <c r="I92" s="384"/>
      <c r="J92" s="384"/>
      <c r="K92" s="384"/>
      <c r="L92" s="384"/>
      <c r="M92" s="384"/>
    </row>
    <row r="93" spans="1:13" s="427" customFormat="1" ht="13.5">
      <c r="A93" s="403">
        <v>3234</v>
      </c>
      <c r="B93" s="408" t="s">
        <v>67</v>
      </c>
      <c r="C93" s="89">
        <v>465000</v>
      </c>
      <c r="D93" s="89"/>
      <c r="E93" s="89">
        <f t="shared" si="10"/>
        <v>465000</v>
      </c>
      <c r="F93" s="426">
        <f t="shared" si="9"/>
        <v>100</v>
      </c>
      <c r="H93" s="384"/>
      <c r="I93" s="384"/>
      <c r="J93" s="384"/>
      <c r="K93" s="384"/>
      <c r="L93" s="384"/>
      <c r="M93" s="384"/>
    </row>
    <row r="94" spans="1:13" s="427" customFormat="1" ht="13.5">
      <c r="A94" s="403">
        <v>3235</v>
      </c>
      <c r="B94" s="408" t="s">
        <v>68</v>
      </c>
      <c r="C94" s="89">
        <v>2339000</v>
      </c>
      <c r="D94" s="89">
        <v>-500000</v>
      </c>
      <c r="E94" s="89">
        <f t="shared" si="10"/>
        <v>1839000</v>
      </c>
      <c r="F94" s="426">
        <f t="shared" si="9"/>
        <v>78.62334330910645</v>
      </c>
      <c r="H94" s="384"/>
      <c r="I94" s="384"/>
      <c r="J94" s="384"/>
      <c r="K94" s="384"/>
      <c r="L94" s="384"/>
      <c r="M94" s="384"/>
    </row>
    <row r="95" spans="1:13" s="427" customFormat="1" ht="13.5">
      <c r="A95" s="403">
        <v>3236</v>
      </c>
      <c r="B95" s="408" t="s">
        <v>120</v>
      </c>
      <c r="C95" s="89">
        <v>294000</v>
      </c>
      <c r="D95" s="89"/>
      <c r="E95" s="89">
        <f t="shared" si="10"/>
        <v>294000</v>
      </c>
      <c r="F95" s="426">
        <f t="shared" si="9"/>
        <v>100</v>
      </c>
      <c r="H95" s="384"/>
      <c r="I95" s="384"/>
      <c r="J95" s="384"/>
      <c r="K95" s="384"/>
      <c r="L95" s="384"/>
      <c r="M95" s="384"/>
    </row>
    <row r="96" spans="1:13" s="427" customFormat="1" ht="13.5">
      <c r="A96" s="403">
        <v>3237</v>
      </c>
      <c r="B96" s="139" t="s">
        <v>15</v>
      </c>
      <c r="C96" s="89">
        <v>398000</v>
      </c>
      <c r="D96" s="89"/>
      <c r="E96" s="89">
        <f t="shared" si="10"/>
        <v>398000</v>
      </c>
      <c r="F96" s="426">
        <f t="shared" si="9"/>
        <v>100</v>
      </c>
      <c r="H96" s="384"/>
      <c r="I96" s="384"/>
      <c r="J96" s="384"/>
      <c r="K96" s="384"/>
      <c r="L96" s="384"/>
      <c r="M96" s="384"/>
    </row>
    <row r="97" spans="1:13" s="427" customFormat="1" ht="13.5">
      <c r="A97" s="403">
        <v>3238</v>
      </c>
      <c r="B97" s="138" t="s">
        <v>119</v>
      </c>
      <c r="C97" s="89">
        <v>2840000</v>
      </c>
      <c r="D97" s="89">
        <v>-350000</v>
      </c>
      <c r="E97" s="89">
        <f t="shared" si="10"/>
        <v>2490000</v>
      </c>
      <c r="F97" s="426">
        <f t="shared" si="9"/>
        <v>87.67605633802818</v>
      </c>
      <c r="H97" s="384"/>
      <c r="I97" s="384"/>
      <c r="J97" s="384"/>
      <c r="K97" s="384"/>
      <c r="L97" s="384"/>
      <c r="M97" s="384"/>
    </row>
    <row r="98" spans="1:13" s="427" customFormat="1" ht="13.5">
      <c r="A98" s="403">
        <v>3239</v>
      </c>
      <c r="B98" s="139" t="s">
        <v>69</v>
      </c>
      <c r="C98" s="89">
        <v>298000</v>
      </c>
      <c r="D98" s="89">
        <v>140000</v>
      </c>
      <c r="E98" s="89">
        <f t="shared" si="10"/>
        <v>438000</v>
      </c>
      <c r="F98" s="426">
        <f t="shared" si="9"/>
        <v>146.9798657718121</v>
      </c>
      <c r="H98" s="384"/>
      <c r="I98" s="384"/>
      <c r="J98" s="384"/>
      <c r="K98" s="384"/>
      <c r="L98" s="384"/>
      <c r="M98" s="384"/>
    </row>
    <row r="99" spans="1:13" s="427" customFormat="1" ht="12.75">
      <c r="A99" s="402">
        <v>324</v>
      </c>
      <c r="B99" s="407" t="s">
        <v>141</v>
      </c>
      <c r="C99" s="92">
        <f>SUM(C100)</f>
        <v>0</v>
      </c>
      <c r="D99" s="92">
        <f>SUM(D100)</f>
        <v>0</v>
      </c>
      <c r="E99" s="92">
        <f>SUM(E100)</f>
        <v>0</v>
      </c>
      <c r="F99" s="401" t="e">
        <f t="shared" si="9"/>
        <v>#DIV/0!</v>
      </c>
      <c r="H99" s="384"/>
      <c r="I99" s="384"/>
      <c r="J99" s="384"/>
      <c r="K99" s="384"/>
      <c r="L99" s="384"/>
      <c r="M99" s="384"/>
    </row>
    <row r="100" spans="1:13" s="427" customFormat="1" ht="13.5">
      <c r="A100" s="403">
        <v>3241</v>
      </c>
      <c r="B100" s="139" t="s">
        <v>141</v>
      </c>
      <c r="C100" s="89">
        <v>0</v>
      </c>
      <c r="D100" s="89"/>
      <c r="E100" s="89">
        <f>C100+D100</f>
        <v>0</v>
      </c>
      <c r="F100" s="426" t="e">
        <f t="shared" si="9"/>
        <v>#DIV/0!</v>
      </c>
      <c r="H100" s="384"/>
      <c r="I100" s="384"/>
      <c r="J100" s="384"/>
      <c r="K100" s="384"/>
      <c r="L100" s="384"/>
      <c r="M100" s="384"/>
    </row>
    <row r="101" spans="1:13" s="427" customFormat="1" ht="12.75">
      <c r="A101" s="438">
        <v>329</v>
      </c>
      <c r="B101" s="437" t="s">
        <v>70</v>
      </c>
      <c r="C101" s="92">
        <f>SUM(C102:C108)</f>
        <v>657000</v>
      </c>
      <c r="D101" s="92">
        <f>SUM(D102:D108)</f>
        <v>0</v>
      </c>
      <c r="E101" s="92">
        <f>SUM(E102:E108)</f>
        <v>657000</v>
      </c>
      <c r="F101" s="401">
        <f t="shared" si="9"/>
        <v>100</v>
      </c>
      <c r="H101" s="384"/>
      <c r="I101" s="384"/>
      <c r="J101" s="384"/>
      <c r="K101" s="384"/>
      <c r="L101" s="384"/>
      <c r="M101" s="384"/>
    </row>
    <row r="102" spans="1:13" s="427" customFormat="1" ht="13.5">
      <c r="A102" s="403">
        <v>3291</v>
      </c>
      <c r="B102" s="138" t="s">
        <v>85</v>
      </c>
      <c r="C102" s="89">
        <v>133000</v>
      </c>
      <c r="D102" s="89"/>
      <c r="E102" s="89">
        <f aca="true" t="shared" si="11" ref="E102:E108">C102+D102</f>
        <v>133000</v>
      </c>
      <c r="F102" s="426">
        <f t="shared" si="9"/>
        <v>100</v>
      </c>
      <c r="H102" s="384"/>
      <c r="I102" s="384"/>
      <c r="J102" s="384"/>
      <c r="K102" s="384"/>
      <c r="L102" s="384"/>
      <c r="M102" s="384"/>
    </row>
    <row r="103" spans="1:13" s="427" customFormat="1" ht="13.5">
      <c r="A103" s="403">
        <v>3292</v>
      </c>
      <c r="B103" s="138" t="s">
        <v>71</v>
      </c>
      <c r="C103" s="89">
        <v>93000</v>
      </c>
      <c r="D103" s="89"/>
      <c r="E103" s="89">
        <f t="shared" si="11"/>
        <v>93000</v>
      </c>
      <c r="F103" s="426">
        <f t="shared" si="9"/>
        <v>100</v>
      </c>
      <c r="H103" s="384"/>
      <c r="I103" s="384"/>
      <c r="J103" s="384"/>
      <c r="K103" s="384"/>
      <c r="L103" s="384"/>
      <c r="M103" s="384"/>
    </row>
    <row r="104" spans="1:13" s="427" customFormat="1" ht="13.5">
      <c r="A104" s="403">
        <v>3293</v>
      </c>
      <c r="B104" s="138" t="s">
        <v>72</v>
      </c>
      <c r="C104" s="89">
        <v>17000</v>
      </c>
      <c r="D104" s="89"/>
      <c r="E104" s="89">
        <f t="shared" si="11"/>
        <v>17000</v>
      </c>
      <c r="F104" s="426">
        <f t="shared" si="9"/>
        <v>100</v>
      </c>
      <c r="H104" s="384"/>
      <c r="I104" s="384"/>
      <c r="J104" s="384"/>
      <c r="K104" s="384"/>
      <c r="L104" s="384"/>
      <c r="M104" s="384"/>
    </row>
    <row r="105" spans="1:13" s="427" customFormat="1" ht="13.5">
      <c r="A105" s="403">
        <v>3294</v>
      </c>
      <c r="B105" s="138" t="s">
        <v>216</v>
      </c>
      <c r="C105" s="89">
        <v>2000</v>
      </c>
      <c r="D105" s="89"/>
      <c r="E105" s="89">
        <f t="shared" si="11"/>
        <v>2000</v>
      </c>
      <c r="F105" s="426">
        <f t="shared" si="9"/>
        <v>100</v>
      </c>
      <c r="H105" s="384"/>
      <c r="I105" s="384"/>
      <c r="J105" s="384"/>
      <c r="K105" s="384"/>
      <c r="L105" s="384"/>
      <c r="M105" s="384"/>
    </row>
    <row r="106" spans="1:13" s="427" customFormat="1" ht="13.5">
      <c r="A106" s="403">
        <v>3295</v>
      </c>
      <c r="B106" s="138" t="s">
        <v>142</v>
      </c>
      <c r="C106" s="89">
        <v>40000</v>
      </c>
      <c r="D106" s="89"/>
      <c r="E106" s="89">
        <f t="shared" si="11"/>
        <v>40000</v>
      </c>
      <c r="F106" s="426">
        <f t="shared" si="9"/>
        <v>100</v>
      </c>
      <c r="H106" s="384"/>
      <c r="I106" s="384"/>
      <c r="J106" s="384"/>
      <c r="K106" s="384"/>
      <c r="L106" s="384"/>
      <c r="M106" s="384"/>
    </row>
    <row r="107" spans="1:13" s="427" customFormat="1" ht="13.5">
      <c r="A107" s="403">
        <v>3296</v>
      </c>
      <c r="B107" s="138" t="s">
        <v>162</v>
      </c>
      <c r="C107" s="89">
        <v>332000</v>
      </c>
      <c r="D107" s="89"/>
      <c r="E107" s="89">
        <f t="shared" si="11"/>
        <v>332000</v>
      </c>
      <c r="F107" s="426">
        <f t="shared" si="9"/>
        <v>100</v>
      </c>
      <c r="H107" s="384"/>
      <c r="I107" s="384"/>
      <c r="J107" s="384"/>
      <c r="K107" s="384"/>
      <c r="L107" s="384"/>
      <c r="M107" s="384"/>
    </row>
    <row r="108" spans="1:13" s="427" customFormat="1" ht="13.5">
      <c r="A108" s="403">
        <v>3299</v>
      </c>
      <c r="B108" s="138" t="s">
        <v>70</v>
      </c>
      <c r="C108" s="89">
        <v>40000</v>
      </c>
      <c r="D108" s="89"/>
      <c r="E108" s="89">
        <f t="shared" si="11"/>
        <v>40000</v>
      </c>
      <c r="F108" s="426">
        <f t="shared" si="9"/>
        <v>100</v>
      </c>
      <c r="H108" s="384"/>
      <c r="I108" s="384"/>
      <c r="J108" s="384"/>
      <c r="K108" s="384"/>
      <c r="L108" s="384"/>
      <c r="M108" s="384"/>
    </row>
    <row r="109" spans="1:13" s="427" customFormat="1" ht="12.75">
      <c r="A109" s="438">
        <v>34</v>
      </c>
      <c r="B109" s="437" t="s">
        <v>90</v>
      </c>
      <c r="C109" s="92">
        <f>C110</f>
        <v>1207000</v>
      </c>
      <c r="D109" s="92">
        <f>D110</f>
        <v>250000</v>
      </c>
      <c r="E109" s="92">
        <f>E110</f>
        <v>1457000</v>
      </c>
      <c r="F109" s="401">
        <f t="shared" si="9"/>
        <v>120.7125103562552</v>
      </c>
      <c r="H109" s="384"/>
      <c r="I109" s="384"/>
      <c r="J109" s="384"/>
      <c r="K109" s="384"/>
      <c r="L109" s="384"/>
      <c r="M109" s="384"/>
    </row>
    <row r="110" spans="1:13" s="427" customFormat="1" ht="12.75">
      <c r="A110" s="438">
        <v>343</v>
      </c>
      <c r="B110" s="437" t="s">
        <v>76</v>
      </c>
      <c r="C110" s="92">
        <f>SUM(C111:C114)</f>
        <v>1207000</v>
      </c>
      <c r="D110" s="92">
        <f>SUM(D111:D114)</f>
        <v>250000</v>
      </c>
      <c r="E110" s="92">
        <f>SUM(E111:E114)</f>
        <v>1457000</v>
      </c>
      <c r="F110" s="401">
        <f t="shared" si="9"/>
        <v>120.7125103562552</v>
      </c>
      <c r="H110" s="384"/>
      <c r="I110" s="384"/>
      <c r="J110" s="384"/>
      <c r="K110" s="384"/>
      <c r="L110" s="384"/>
      <c r="M110" s="384"/>
    </row>
    <row r="111" spans="1:13" s="427" customFormat="1" ht="13.5">
      <c r="A111" s="440">
        <v>3431</v>
      </c>
      <c r="B111" s="140" t="s">
        <v>77</v>
      </c>
      <c r="C111" s="89">
        <v>995000</v>
      </c>
      <c r="D111" s="89"/>
      <c r="E111" s="89">
        <f>C111+D111</f>
        <v>995000</v>
      </c>
      <c r="F111" s="426">
        <f t="shared" si="9"/>
        <v>100</v>
      </c>
      <c r="H111" s="384"/>
      <c r="I111" s="384"/>
      <c r="J111" s="384"/>
      <c r="K111" s="384"/>
      <c r="L111" s="384"/>
      <c r="M111" s="384"/>
    </row>
    <row r="112" spans="1:13" s="427" customFormat="1" ht="13.5">
      <c r="A112" s="440">
        <v>3432</v>
      </c>
      <c r="B112" s="140" t="s">
        <v>172</v>
      </c>
      <c r="C112" s="89">
        <v>0</v>
      </c>
      <c r="D112" s="89">
        <v>250000</v>
      </c>
      <c r="E112" s="89">
        <f>C112+D112</f>
        <v>250000</v>
      </c>
      <c r="F112" s="426" t="e">
        <f t="shared" si="9"/>
        <v>#DIV/0!</v>
      </c>
      <c r="H112" s="384"/>
      <c r="I112" s="384"/>
      <c r="J112" s="384"/>
      <c r="K112" s="384"/>
      <c r="L112" s="384"/>
      <c r="M112" s="384"/>
    </row>
    <row r="113" spans="1:13" s="427" customFormat="1" ht="13.5">
      <c r="A113" s="440">
        <v>3433</v>
      </c>
      <c r="B113" s="140" t="s">
        <v>78</v>
      </c>
      <c r="C113" s="89">
        <v>199000</v>
      </c>
      <c r="D113" s="487"/>
      <c r="E113" s="89">
        <f>C113+D113</f>
        <v>199000</v>
      </c>
      <c r="F113" s="426">
        <f t="shared" si="9"/>
        <v>100</v>
      </c>
      <c r="H113" s="384"/>
      <c r="I113" s="384"/>
      <c r="J113" s="384"/>
      <c r="K113" s="384"/>
      <c r="L113" s="384"/>
      <c r="M113" s="384"/>
    </row>
    <row r="114" spans="1:13" s="427" customFormat="1" ht="13.5">
      <c r="A114" s="440">
        <v>3434</v>
      </c>
      <c r="B114" s="140" t="s">
        <v>121</v>
      </c>
      <c r="C114" s="89">
        <v>13000</v>
      </c>
      <c r="D114" s="487"/>
      <c r="E114" s="89">
        <f>C114+D114</f>
        <v>13000</v>
      </c>
      <c r="F114" s="426">
        <f t="shared" si="9"/>
        <v>100</v>
      </c>
      <c r="H114" s="384"/>
      <c r="I114" s="384"/>
      <c r="J114" s="384"/>
      <c r="K114" s="384"/>
      <c r="L114" s="384"/>
      <c r="M114" s="384"/>
    </row>
    <row r="115" spans="1:13" s="427" customFormat="1" ht="25.5">
      <c r="A115" s="441">
        <v>37</v>
      </c>
      <c r="B115" s="107" t="s">
        <v>129</v>
      </c>
      <c r="C115" s="92">
        <f>C116+C118</f>
        <v>46000</v>
      </c>
      <c r="D115" s="92">
        <f>D116+D118</f>
        <v>0</v>
      </c>
      <c r="E115" s="92">
        <f>E116+E118</f>
        <v>46000</v>
      </c>
      <c r="F115" s="401">
        <f t="shared" si="9"/>
        <v>100</v>
      </c>
      <c r="H115" s="384"/>
      <c r="I115" s="384"/>
      <c r="J115" s="384"/>
      <c r="K115" s="384"/>
      <c r="L115" s="384"/>
      <c r="M115" s="384"/>
    </row>
    <row r="116" spans="1:13" s="427" customFormat="1" ht="21" customHeight="1" hidden="1">
      <c r="A116" s="441">
        <v>371</v>
      </c>
      <c r="B116" s="107" t="s">
        <v>126</v>
      </c>
      <c r="C116" s="92">
        <f>SUM(C117)</f>
        <v>0</v>
      </c>
      <c r="D116" s="92">
        <f>SUM(D117)</f>
        <v>0</v>
      </c>
      <c r="E116" s="92">
        <f>SUM(E117)</f>
        <v>0</v>
      </c>
      <c r="F116" s="401" t="e">
        <f t="shared" si="9"/>
        <v>#DIV/0!</v>
      </c>
      <c r="H116" s="384"/>
      <c r="I116" s="384"/>
      <c r="J116" s="384"/>
      <c r="K116" s="384"/>
      <c r="L116" s="384"/>
      <c r="M116" s="384"/>
    </row>
    <row r="117" spans="1:13" s="427" customFormat="1" ht="25.5" customHeight="1" hidden="1">
      <c r="A117" s="440">
        <v>3711</v>
      </c>
      <c r="B117" s="141" t="s">
        <v>149</v>
      </c>
      <c r="C117" s="89">
        <f>ROUND('posebni dio KN_NE VRIJEDI'!M121/'bilanca KN_NE VRIJEDI'!$E$30,0)</f>
        <v>0</v>
      </c>
      <c r="D117" s="89">
        <f>ROUND('posebni dio KN_NE VRIJEDI'!N121/'bilanca KN_NE VRIJEDI'!$E$30,0)</f>
        <v>0</v>
      </c>
      <c r="E117" s="89">
        <f>ROUND('posebni dio KN_NE VRIJEDI'!Q121/'bilanca KN_NE VRIJEDI'!$E$30,0)</f>
        <v>0</v>
      </c>
      <c r="F117" s="401" t="e">
        <f t="shared" si="9"/>
        <v>#DIV/0!</v>
      </c>
      <c r="H117" s="384"/>
      <c r="I117" s="384"/>
      <c r="J117" s="384"/>
      <c r="K117" s="384"/>
      <c r="L117" s="384"/>
      <c r="M117" s="384"/>
    </row>
    <row r="118" spans="1:13" s="427" customFormat="1" ht="20.25" customHeight="1">
      <c r="A118" s="451">
        <v>372</v>
      </c>
      <c r="B118" s="107" t="s">
        <v>131</v>
      </c>
      <c r="C118" s="92">
        <f>SUM(C119)</f>
        <v>46000</v>
      </c>
      <c r="D118" s="92">
        <f>SUM(D119)</f>
        <v>0</v>
      </c>
      <c r="E118" s="92">
        <f>SUM(E119)</f>
        <v>46000</v>
      </c>
      <c r="F118" s="401">
        <f t="shared" si="9"/>
        <v>100</v>
      </c>
      <c r="H118" s="384"/>
      <c r="I118" s="384"/>
      <c r="J118" s="384"/>
      <c r="K118" s="384"/>
      <c r="L118" s="384"/>
      <c r="M118" s="384"/>
    </row>
    <row r="119" spans="1:13" s="427" customFormat="1" ht="21" customHeight="1">
      <c r="A119" s="436">
        <v>3721</v>
      </c>
      <c r="B119" s="141" t="s">
        <v>128</v>
      </c>
      <c r="C119" s="89">
        <v>46000</v>
      </c>
      <c r="D119" s="89"/>
      <c r="E119" s="89">
        <f>C119+D119</f>
        <v>46000</v>
      </c>
      <c r="F119" s="426">
        <f t="shared" si="9"/>
        <v>100</v>
      </c>
      <c r="H119" s="384"/>
      <c r="I119" s="384"/>
      <c r="J119" s="384"/>
      <c r="K119" s="384"/>
      <c r="L119" s="384"/>
      <c r="M119" s="384"/>
    </row>
    <row r="120" spans="1:13" s="427" customFormat="1" ht="12.75">
      <c r="A120" s="441">
        <v>38</v>
      </c>
      <c r="B120" s="107" t="s">
        <v>217</v>
      </c>
      <c r="C120" s="92">
        <f>SUM(C121)</f>
        <v>200</v>
      </c>
      <c r="D120" s="92">
        <f>SUM(D121)</f>
        <v>3200</v>
      </c>
      <c r="E120" s="92">
        <f>SUM(E121)</f>
        <v>3400</v>
      </c>
      <c r="F120" s="401">
        <f t="shared" si="9"/>
        <v>1700</v>
      </c>
      <c r="H120" s="384"/>
      <c r="I120" s="384"/>
      <c r="J120" s="384"/>
      <c r="K120" s="384"/>
      <c r="L120" s="384"/>
      <c r="M120" s="384"/>
    </row>
    <row r="121" spans="1:13" s="427" customFormat="1" ht="12.75">
      <c r="A121" s="441">
        <v>383</v>
      </c>
      <c r="B121" s="107" t="s">
        <v>218</v>
      </c>
      <c r="C121" s="92">
        <f>SUM(C122:C125)</f>
        <v>200</v>
      </c>
      <c r="D121" s="92">
        <f>SUM(D122:D125)</f>
        <v>3200</v>
      </c>
      <c r="E121" s="92">
        <f>SUM(E122:E125)</f>
        <v>3400</v>
      </c>
      <c r="F121" s="401">
        <f t="shared" si="9"/>
        <v>1700</v>
      </c>
      <c r="H121" s="384"/>
      <c r="I121" s="384"/>
      <c r="J121" s="384"/>
      <c r="K121" s="384"/>
      <c r="L121" s="384"/>
      <c r="M121" s="384"/>
    </row>
    <row r="122" spans="1:13" s="427" customFormat="1" ht="13.5" hidden="1">
      <c r="A122" s="440">
        <v>3831</v>
      </c>
      <c r="B122" s="141" t="s">
        <v>144</v>
      </c>
      <c r="C122" s="89">
        <v>0</v>
      </c>
      <c r="D122" s="89"/>
      <c r="E122" s="89">
        <f>C122+D122</f>
        <v>0</v>
      </c>
      <c r="F122" s="426" t="e">
        <f t="shared" si="9"/>
        <v>#DIV/0!</v>
      </c>
      <c r="H122" s="384"/>
      <c r="I122" s="384"/>
      <c r="J122" s="384"/>
      <c r="K122" s="384"/>
      <c r="L122" s="384"/>
      <c r="M122" s="384"/>
    </row>
    <row r="123" spans="1:13" s="427" customFormat="1" ht="13.5" hidden="1">
      <c r="A123" s="440">
        <v>3832</v>
      </c>
      <c r="B123" s="140" t="s">
        <v>215</v>
      </c>
      <c r="C123" s="89">
        <v>0</v>
      </c>
      <c r="D123" s="89"/>
      <c r="E123" s="89">
        <f>C123+D123</f>
        <v>0</v>
      </c>
      <c r="F123" s="426" t="e">
        <f t="shared" si="9"/>
        <v>#DIV/0!</v>
      </c>
      <c r="H123" s="384"/>
      <c r="I123" s="384"/>
      <c r="J123" s="384"/>
      <c r="K123" s="384"/>
      <c r="L123" s="384"/>
      <c r="M123" s="384"/>
    </row>
    <row r="124" spans="1:13" s="427" customFormat="1" ht="13.5" hidden="1">
      <c r="A124" s="440">
        <v>3834</v>
      </c>
      <c r="B124" s="140" t="s">
        <v>273</v>
      </c>
      <c r="C124" s="89">
        <v>0</v>
      </c>
      <c r="D124" s="89"/>
      <c r="E124" s="89">
        <f>C124+D124</f>
        <v>0</v>
      </c>
      <c r="F124" s="426" t="e">
        <f t="shared" si="9"/>
        <v>#DIV/0!</v>
      </c>
      <c r="H124" s="384"/>
      <c r="I124" s="384"/>
      <c r="J124" s="384"/>
      <c r="K124" s="384"/>
      <c r="L124" s="384"/>
      <c r="M124" s="384"/>
    </row>
    <row r="125" spans="1:13" s="427" customFormat="1" ht="13.5">
      <c r="A125" s="440">
        <v>3835</v>
      </c>
      <c r="B125" s="141" t="s">
        <v>176</v>
      </c>
      <c r="C125" s="89">
        <v>200</v>
      </c>
      <c r="D125" s="89">
        <v>3200</v>
      </c>
      <c r="E125" s="89">
        <f>C125+D125</f>
        <v>3400</v>
      </c>
      <c r="F125" s="426">
        <f t="shared" si="9"/>
        <v>1700</v>
      </c>
      <c r="H125" s="384"/>
      <c r="I125" s="384"/>
      <c r="J125" s="384"/>
      <c r="K125" s="384"/>
      <c r="L125" s="384"/>
      <c r="M125" s="384"/>
    </row>
    <row r="126" spans="1:13" s="427" customFormat="1" ht="13.5">
      <c r="A126" s="440"/>
      <c r="B126" s="140"/>
      <c r="C126" s="89"/>
      <c r="D126" s="89"/>
      <c r="E126" s="89"/>
      <c r="F126" s="401"/>
      <c r="H126" s="384"/>
      <c r="I126" s="384"/>
      <c r="J126" s="384"/>
      <c r="K126" s="384"/>
      <c r="L126" s="384"/>
      <c r="M126" s="384"/>
    </row>
    <row r="127" spans="1:13" s="427" customFormat="1" ht="25.5">
      <c r="A127" s="399" t="s">
        <v>231</v>
      </c>
      <c r="B127" s="442" t="s">
        <v>164</v>
      </c>
      <c r="C127" s="92">
        <f aca="true" t="shared" si="12" ref="C127:E129">C128</f>
        <v>218810763</v>
      </c>
      <c r="D127" s="92">
        <f t="shared" si="12"/>
        <v>0</v>
      </c>
      <c r="E127" s="92">
        <f t="shared" si="12"/>
        <v>218810763</v>
      </c>
      <c r="F127" s="401">
        <f t="shared" si="9"/>
        <v>100</v>
      </c>
      <c r="H127" s="384"/>
      <c r="I127" s="384"/>
      <c r="J127" s="384"/>
      <c r="K127" s="384"/>
      <c r="L127" s="384"/>
      <c r="M127" s="384"/>
    </row>
    <row r="128" spans="1:13" s="427" customFormat="1" ht="25.5">
      <c r="A128" s="432">
        <v>37</v>
      </c>
      <c r="B128" s="107" t="s">
        <v>129</v>
      </c>
      <c r="C128" s="92">
        <f t="shared" si="12"/>
        <v>218810763</v>
      </c>
      <c r="D128" s="92">
        <f t="shared" si="12"/>
        <v>0</v>
      </c>
      <c r="E128" s="92">
        <f t="shared" si="12"/>
        <v>218810763</v>
      </c>
      <c r="F128" s="401">
        <f t="shared" si="9"/>
        <v>100</v>
      </c>
      <c r="H128" s="384"/>
      <c r="I128" s="384"/>
      <c r="J128" s="384"/>
      <c r="K128" s="384"/>
      <c r="L128" s="384"/>
      <c r="M128" s="384"/>
    </row>
    <row r="129" spans="1:13" s="427" customFormat="1" ht="12.75">
      <c r="A129" s="107">
        <v>371</v>
      </c>
      <c r="B129" s="107" t="s">
        <v>126</v>
      </c>
      <c r="C129" s="92">
        <f t="shared" si="12"/>
        <v>218810763</v>
      </c>
      <c r="D129" s="92">
        <f t="shared" si="12"/>
        <v>0</v>
      </c>
      <c r="E129" s="92">
        <f t="shared" si="12"/>
        <v>218810763</v>
      </c>
      <c r="F129" s="401">
        <f t="shared" si="9"/>
        <v>100</v>
      </c>
      <c r="H129" s="384"/>
      <c r="I129" s="384"/>
      <c r="J129" s="384"/>
      <c r="K129" s="384"/>
      <c r="L129" s="384"/>
      <c r="M129" s="384"/>
    </row>
    <row r="130" spans="1:13" s="427" customFormat="1" ht="27">
      <c r="A130" s="141" t="s">
        <v>127</v>
      </c>
      <c r="B130" s="141" t="s">
        <v>149</v>
      </c>
      <c r="C130" s="89">
        <v>218810763</v>
      </c>
      <c r="D130" s="89">
        <v>0</v>
      </c>
      <c r="E130" s="89">
        <f>C130+D130</f>
        <v>218810763</v>
      </c>
      <c r="F130" s="426">
        <f aca="true" t="shared" si="13" ref="F130:F193">E130/C130*100</f>
        <v>100</v>
      </c>
      <c r="H130" s="384"/>
      <c r="I130" s="384"/>
      <c r="J130" s="384"/>
      <c r="K130" s="384"/>
      <c r="L130" s="384"/>
      <c r="M130" s="384"/>
    </row>
    <row r="131" spans="1:13" s="427" customFormat="1" ht="13.5">
      <c r="A131" s="405"/>
      <c r="B131" s="139"/>
      <c r="C131" s="89"/>
      <c r="D131" s="89"/>
      <c r="E131" s="89"/>
      <c r="F131" s="401"/>
      <c r="H131" s="384"/>
      <c r="I131" s="384"/>
      <c r="J131" s="384"/>
      <c r="K131" s="384"/>
      <c r="L131" s="384"/>
      <c r="M131" s="384"/>
    </row>
    <row r="132" spans="1:13" s="427" customFormat="1" ht="12.75">
      <c r="A132" s="402" t="s">
        <v>232</v>
      </c>
      <c r="B132" s="107" t="s">
        <v>130</v>
      </c>
      <c r="C132" s="92">
        <f aca="true" t="shared" si="14" ref="C132:E134">C133</f>
        <v>1725000</v>
      </c>
      <c r="D132" s="92">
        <f t="shared" si="14"/>
        <v>0</v>
      </c>
      <c r="E132" s="92">
        <f t="shared" si="14"/>
        <v>1725000</v>
      </c>
      <c r="F132" s="401">
        <f t="shared" si="13"/>
        <v>100</v>
      </c>
      <c r="H132" s="384"/>
      <c r="I132" s="384"/>
      <c r="J132" s="384"/>
      <c r="K132" s="384"/>
      <c r="L132" s="384"/>
      <c r="M132" s="384"/>
    </row>
    <row r="133" spans="1:13" s="427" customFormat="1" ht="25.5">
      <c r="A133" s="432">
        <v>37</v>
      </c>
      <c r="B133" s="107" t="s">
        <v>129</v>
      </c>
      <c r="C133" s="92">
        <f t="shared" si="14"/>
        <v>1725000</v>
      </c>
      <c r="D133" s="92">
        <f t="shared" si="14"/>
        <v>0</v>
      </c>
      <c r="E133" s="92">
        <f t="shared" si="14"/>
        <v>1725000</v>
      </c>
      <c r="F133" s="401">
        <f t="shared" si="13"/>
        <v>100</v>
      </c>
      <c r="H133" s="384"/>
      <c r="I133" s="384"/>
      <c r="J133" s="384"/>
      <c r="K133" s="384"/>
      <c r="L133" s="384"/>
      <c r="M133" s="384"/>
    </row>
    <row r="134" spans="1:13" s="427" customFormat="1" ht="12.75">
      <c r="A134" s="107">
        <v>371</v>
      </c>
      <c r="B134" s="107" t="s">
        <v>126</v>
      </c>
      <c r="C134" s="92">
        <f t="shared" si="14"/>
        <v>1725000</v>
      </c>
      <c r="D134" s="92">
        <f t="shared" si="14"/>
        <v>0</v>
      </c>
      <c r="E134" s="92">
        <f t="shared" si="14"/>
        <v>1725000</v>
      </c>
      <c r="F134" s="401">
        <f t="shared" si="13"/>
        <v>100</v>
      </c>
      <c r="H134" s="384"/>
      <c r="I134" s="384"/>
      <c r="J134" s="384"/>
      <c r="K134" s="384"/>
      <c r="L134" s="384"/>
      <c r="M134" s="384"/>
    </row>
    <row r="135" spans="1:13" s="427" customFormat="1" ht="27">
      <c r="A135" s="425" t="s">
        <v>127</v>
      </c>
      <c r="B135" s="141" t="s">
        <v>149</v>
      </c>
      <c r="C135" s="89">
        <v>1725000</v>
      </c>
      <c r="D135" s="89"/>
      <c r="E135" s="89">
        <f>C135+D135</f>
        <v>1725000</v>
      </c>
      <c r="F135" s="426">
        <f t="shared" si="13"/>
        <v>100</v>
      </c>
      <c r="H135" s="384"/>
      <c r="I135" s="384"/>
      <c r="J135" s="384"/>
      <c r="K135" s="384"/>
      <c r="L135" s="384"/>
      <c r="M135" s="384"/>
    </row>
    <row r="136" spans="1:13" s="427" customFormat="1" ht="13.5">
      <c r="A136" s="405"/>
      <c r="B136" s="139"/>
      <c r="C136" s="89"/>
      <c r="D136" s="89"/>
      <c r="E136" s="89"/>
      <c r="F136" s="401"/>
      <c r="H136" s="384"/>
      <c r="I136" s="384"/>
      <c r="J136" s="384"/>
      <c r="K136" s="384"/>
      <c r="L136" s="384"/>
      <c r="M136" s="384"/>
    </row>
    <row r="137" spans="1:13" s="427" customFormat="1" ht="12.75">
      <c r="A137" s="402" t="s">
        <v>233</v>
      </c>
      <c r="B137" s="107" t="s">
        <v>163</v>
      </c>
      <c r="C137" s="92">
        <f aca="true" t="shared" si="15" ref="C137:E139">C138</f>
        <v>168058000</v>
      </c>
      <c r="D137" s="92">
        <f t="shared" si="15"/>
        <v>0</v>
      </c>
      <c r="E137" s="92">
        <f t="shared" si="15"/>
        <v>168058000</v>
      </c>
      <c r="F137" s="401">
        <f t="shared" si="13"/>
        <v>100</v>
      </c>
      <c r="H137" s="384"/>
      <c r="I137" s="384"/>
      <c r="J137" s="384"/>
      <c r="K137" s="384"/>
      <c r="L137" s="384"/>
      <c r="M137" s="384"/>
    </row>
    <row r="138" spans="1:13" s="427" customFormat="1" ht="25.5">
      <c r="A138" s="432">
        <v>37</v>
      </c>
      <c r="B138" s="107" t="s">
        <v>129</v>
      </c>
      <c r="C138" s="92">
        <f t="shared" si="15"/>
        <v>168058000</v>
      </c>
      <c r="D138" s="92">
        <f t="shared" si="15"/>
        <v>0</v>
      </c>
      <c r="E138" s="92">
        <f t="shared" si="15"/>
        <v>168058000</v>
      </c>
      <c r="F138" s="401">
        <f t="shared" si="13"/>
        <v>100</v>
      </c>
      <c r="H138" s="384"/>
      <c r="I138" s="384"/>
      <c r="J138" s="384"/>
      <c r="K138" s="384"/>
      <c r="L138" s="384"/>
      <c r="M138" s="384"/>
    </row>
    <row r="139" spans="1:13" s="427" customFormat="1" ht="12.75">
      <c r="A139" s="107">
        <v>371</v>
      </c>
      <c r="B139" s="107" t="s">
        <v>126</v>
      </c>
      <c r="C139" s="92">
        <f t="shared" si="15"/>
        <v>168058000</v>
      </c>
      <c r="D139" s="92">
        <f t="shared" si="15"/>
        <v>0</v>
      </c>
      <c r="E139" s="92">
        <f t="shared" si="15"/>
        <v>168058000</v>
      </c>
      <c r="F139" s="401">
        <f t="shared" si="13"/>
        <v>100</v>
      </c>
      <c r="H139" s="384"/>
      <c r="I139" s="384"/>
      <c r="J139" s="384"/>
      <c r="K139" s="384"/>
      <c r="L139" s="384"/>
      <c r="M139" s="384"/>
    </row>
    <row r="140" spans="1:13" s="427" customFormat="1" ht="27">
      <c r="A140" s="425" t="s">
        <v>127</v>
      </c>
      <c r="B140" s="141" t="s">
        <v>149</v>
      </c>
      <c r="C140" s="89">
        <v>168058000</v>
      </c>
      <c r="D140" s="89">
        <v>0</v>
      </c>
      <c r="E140" s="89">
        <f>C140+D140</f>
        <v>168058000</v>
      </c>
      <c r="F140" s="426">
        <f t="shared" si="13"/>
        <v>100</v>
      </c>
      <c r="H140" s="384"/>
      <c r="I140" s="384"/>
      <c r="J140" s="384"/>
      <c r="K140" s="384"/>
      <c r="L140" s="384"/>
      <c r="M140" s="384"/>
    </row>
    <row r="141" spans="1:13" s="427" customFormat="1" ht="13.5">
      <c r="A141" s="425"/>
      <c r="B141" s="141"/>
      <c r="C141" s="89"/>
      <c r="D141" s="89"/>
      <c r="E141" s="89"/>
      <c r="F141" s="401"/>
      <c r="H141" s="384"/>
      <c r="I141" s="384"/>
      <c r="J141" s="384"/>
      <c r="K141" s="384"/>
      <c r="L141" s="384"/>
      <c r="M141" s="384"/>
    </row>
    <row r="142" spans="1:13" s="427" customFormat="1" ht="12.75">
      <c r="A142" s="402" t="s">
        <v>234</v>
      </c>
      <c r="B142" s="107" t="s">
        <v>132</v>
      </c>
      <c r="C142" s="92">
        <f aca="true" t="shared" si="16" ref="C142:E144">C143</f>
        <v>24663000</v>
      </c>
      <c r="D142" s="92">
        <f t="shared" si="16"/>
        <v>1000000</v>
      </c>
      <c r="E142" s="92">
        <f t="shared" si="16"/>
        <v>25663000</v>
      </c>
      <c r="F142" s="401">
        <f t="shared" si="13"/>
        <v>104.05465677330415</v>
      </c>
      <c r="H142" s="384"/>
      <c r="I142" s="384"/>
      <c r="J142" s="384"/>
      <c r="K142" s="384"/>
      <c r="L142" s="384"/>
      <c r="M142" s="384"/>
    </row>
    <row r="143" spans="1:13" s="427" customFormat="1" ht="25.5">
      <c r="A143" s="432">
        <v>37</v>
      </c>
      <c r="B143" s="107" t="s">
        <v>129</v>
      </c>
      <c r="C143" s="92">
        <f t="shared" si="16"/>
        <v>24663000</v>
      </c>
      <c r="D143" s="92">
        <f t="shared" si="16"/>
        <v>1000000</v>
      </c>
      <c r="E143" s="92">
        <f t="shared" si="16"/>
        <v>25663000</v>
      </c>
      <c r="F143" s="401">
        <f t="shared" si="13"/>
        <v>104.05465677330415</v>
      </c>
      <c r="H143" s="384"/>
      <c r="I143" s="384"/>
      <c r="J143" s="384"/>
      <c r="K143" s="384"/>
      <c r="L143" s="384"/>
      <c r="M143" s="384"/>
    </row>
    <row r="144" spans="1:13" s="427" customFormat="1" ht="12.75">
      <c r="A144" s="107">
        <v>371</v>
      </c>
      <c r="B144" s="107" t="s">
        <v>126</v>
      </c>
      <c r="C144" s="92">
        <f t="shared" si="16"/>
        <v>24663000</v>
      </c>
      <c r="D144" s="92">
        <f t="shared" si="16"/>
        <v>1000000</v>
      </c>
      <c r="E144" s="92">
        <f t="shared" si="16"/>
        <v>25663000</v>
      </c>
      <c r="F144" s="401">
        <f t="shared" si="13"/>
        <v>104.05465677330415</v>
      </c>
      <c r="H144" s="384"/>
      <c r="I144" s="384"/>
      <c r="J144" s="384"/>
      <c r="K144" s="384"/>
      <c r="L144" s="384"/>
      <c r="M144" s="384"/>
    </row>
    <row r="145" spans="1:13" s="427" customFormat="1" ht="27">
      <c r="A145" s="141" t="s">
        <v>127</v>
      </c>
      <c r="B145" s="141" t="s">
        <v>149</v>
      </c>
      <c r="C145" s="89">
        <v>24663000</v>
      </c>
      <c r="D145" s="89">
        <v>1000000</v>
      </c>
      <c r="E145" s="89">
        <f>C145+D145</f>
        <v>25663000</v>
      </c>
      <c r="F145" s="426">
        <f t="shared" si="13"/>
        <v>104.05465677330415</v>
      </c>
      <c r="H145" s="384"/>
      <c r="I145" s="384"/>
      <c r="J145" s="384"/>
      <c r="K145" s="384"/>
      <c r="L145" s="384"/>
      <c r="M145" s="384"/>
    </row>
    <row r="146" spans="1:13" s="427" customFormat="1" ht="13.5">
      <c r="A146" s="405"/>
      <c r="B146" s="139"/>
      <c r="C146" s="89"/>
      <c r="D146" s="487"/>
      <c r="E146" s="89"/>
      <c r="F146" s="401"/>
      <c r="H146" s="384"/>
      <c r="I146" s="384"/>
      <c r="J146" s="384"/>
      <c r="K146" s="384"/>
      <c r="L146" s="384"/>
      <c r="M146" s="384"/>
    </row>
    <row r="147" spans="1:13" s="427" customFormat="1" ht="12.75">
      <c r="A147" s="106" t="s">
        <v>235</v>
      </c>
      <c r="B147" s="107" t="s">
        <v>134</v>
      </c>
      <c r="C147" s="92">
        <f aca="true" t="shared" si="17" ref="C147:E149">C148</f>
        <v>505000</v>
      </c>
      <c r="D147" s="92">
        <f t="shared" si="17"/>
        <v>0</v>
      </c>
      <c r="E147" s="92">
        <f t="shared" si="17"/>
        <v>505000</v>
      </c>
      <c r="F147" s="401">
        <f t="shared" si="13"/>
        <v>100</v>
      </c>
      <c r="H147" s="384"/>
      <c r="I147" s="384"/>
      <c r="J147" s="384"/>
      <c r="K147" s="384"/>
      <c r="L147" s="384"/>
      <c r="M147" s="384"/>
    </row>
    <row r="148" spans="1:13" s="427" customFormat="1" ht="25.5">
      <c r="A148" s="432">
        <v>37</v>
      </c>
      <c r="B148" s="107" t="s">
        <v>129</v>
      </c>
      <c r="C148" s="92">
        <f t="shared" si="17"/>
        <v>505000</v>
      </c>
      <c r="D148" s="92">
        <f t="shared" si="17"/>
        <v>0</v>
      </c>
      <c r="E148" s="92">
        <f t="shared" si="17"/>
        <v>505000</v>
      </c>
      <c r="F148" s="401">
        <f t="shared" si="13"/>
        <v>100</v>
      </c>
      <c r="H148" s="384"/>
      <c r="I148" s="384"/>
      <c r="J148" s="384"/>
      <c r="K148" s="384"/>
      <c r="L148" s="384"/>
      <c r="M148" s="384"/>
    </row>
    <row r="149" spans="1:13" s="427" customFormat="1" ht="12.75">
      <c r="A149" s="107">
        <v>371</v>
      </c>
      <c r="B149" s="107" t="s">
        <v>126</v>
      </c>
      <c r="C149" s="92">
        <f t="shared" si="17"/>
        <v>505000</v>
      </c>
      <c r="D149" s="92">
        <f t="shared" si="17"/>
        <v>0</v>
      </c>
      <c r="E149" s="92">
        <f t="shared" si="17"/>
        <v>505000</v>
      </c>
      <c r="F149" s="401">
        <f t="shared" si="13"/>
        <v>100</v>
      </c>
      <c r="H149" s="384"/>
      <c r="I149" s="384"/>
      <c r="J149" s="384"/>
      <c r="K149" s="384"/>
      <c r="L149" s="384"/>
      <c r="M149" s="384"/>
    </row>
    <row r="150" spans="1:13" s="427" customFormat="1" ht="27">
      <c r="A150" s="425" t="s">
        <v>127</v>
      </c>
      <c r="B150" s="141" t="s">
        <v>149</v>
      </c>
      <c r="C150" s="89">
        <v>505000</v>
      </c>
      <c r="D150" s="89">
        <v>0</v>
      </c>
      <c r="E150" s="89">
        <f>C150+D150</f>
        <v>505000</v>
      </c>
      <c r="F150" s="426">
        <f t="shared" si="13"/>
        <v>100</v>
      </c>
      <c r="H150" s="384"/>
      <c r="I150" s="384"/>
      <c r="J150" s="384"/>
      <c r="K150" s="384"/>
      <c r="L150" s="384"/>
      <c r="M150" s="384"/>
    </row>
    <row r="151" spans="1:13" s="427" customFormat="1" ht="13.5">
      <c r="A151" s="425"/>
      <c r="B151" s="141"/>
      <c r="C151" s="89"/>
      <c r="D151" s="89"/>
      <c r="E151" s="89"/>
      <c r="F151" s="401"/>
      <c r="H151" s="384"/>
      <c r="I151" s="384"/>
      <c r="J151" s="384"/>
      <c r="K151" s="384"/>
      <c r="L151" s="384"/>
      <c r="M151" s="384"/>
    </row>
    <row r="152" spans="1:13" s="439" customFormat="1" ht="24.75" customHeight="1">
      <c r="A152" s="428" t="s">
        <v>236</v>
      </c>
      <c r="B152" s="107" t="s">
        <v>221</v>
      </c>
      <c r="C152" s="92">
        <f aca="true" t="shared" si="18" ref="C152:E153">C153</f>
        <v>4818000</v>
      </c>
      <c r="D152" s="92">
        <f t="shared" si="18"/>
        <v>0</v>
      </c>
      <c r="E152" s="92">
        <f t="shared" si="18"/>
        <v>4818000</v>
      </c>
      <c r="F152" s="401">
        <f t="shared" si="13"/>
        <v>100</v>
      </c>
      <c r="H152" s="392"/>
      <c r="I152" s="392"/>
      <c r="J152" s="392"/>
      <c r="K152" s="392"/>
      <c r="L152" s="392"/>
      <c r="M152" s="392"/>
    </row>
    <row r="153" spans="1:13" s="427" customFormat="1" ht="25.5">
      <c r="A153" s="432">
        <v>37</v>
      </c>
      <c r="B153" s="107" t="s">
        <v>129</v>
      </c>
      <c r="C153" s="92">
        <f t="shared" si="18"/>
        <v>4818000</v>
      </c>
      <c r="D153" s="92">
        <f t="shared" si="18"/>
        <v>0</v>
      </c>
      <c r="E153" s="92">
        <f t="shared" si="18"/>
        <v>4818000</v>
      </c>
      <c r="F153" s="401">
        <f t="shared" si="13"/>
        <v>100</v>
      </c>
      <c r="H153" s="384"/>
      <c r="I153" s="384"/>
      <c r="J153" s="384"/>
      <c r="K153" s="384"/>
      <c r="L153" s="384"/>
      <c r="M153" s="384"/>
    </row>
    <row r="154" spans="1:13" s="427" customFormat="1" ht="12.75">
      <c r="A154" s="107">
        <v>371</v>
      </c>
      <c r="B154" s="107" t="s">
        <v>126</v>
      </c>
      <c r="C154" s="92">
        <f>SUM(C155)</f>
        <v>4818000</v>
      </c>
      <c r="D154" s="92">
        <f>SUM(D155)</f>
        <v>0</v>
      </c>
      <c r="E154" s="92">
        <f>SUM(E155)</f>
        <v>4818000</v>
      </c>
      <c r="F154" s="401">
        <f t="shared" si="13"/>
        <v>100</v>
      </c>
      <c r="H154" s="384"/>
      <c r="I154" s="384"/>
      <c r="J154" s="384"/>
      <c r="K154" s="384"/>
      <c r="L154" s="384"/>
      <c r="M154" s="384"/>
    </row>
    <row r="155" spans="1:13" s="427" customFormat="1" ht="27">
      <c r="A155" s="425" t="s">
        <v>127</v>
      </c>
      <c r="B155" s="141" t="s">
        <v>149</v>
      </c>
      <c r="C155" s="89">
        <v>4818000</v>
      </c>
      <c r="D155" s="89">
        <v>0</v>
      </c>
      <c r="E155" s="89">
        <f>C155+D155</f>
        <v>4818000</v>
      </c>
      <c r="F155" s="426">
        <f t="shared" si="13"/>
        <v>100</v>
      </c>
      <c r="H155" s="384"/>
      <c r="I155" s="384"/>
      <c r="J155" s="384"/>
      <c r="K155" s="384"/>
      <c r="L155" s="384"/>
      <c r="M155" s="384"/>
    </row>
    <row r="156" spans="1:13" s="427" customFormat="1" ht="13.5">
      <c r="A156" s="405"/>
      <c r="B156" s="139"/>
      <c r="C156" s="89"/>
      <c r="D156" s="89"/>
      <c r="E156" s="89"/>
      <c r="F156" s="401"/>
      <c r="H156" s="384"/>
      <c r="I156" s="384"/>
      <c r="J156" s="384"/>
      <c r="K156" s="384"/>
      <c r="L156" s="384"/>
      <c r="M156" s="384"/>
    </row>
    <row r="157" spans="1:13" s="427" customFormat="1" ht="12.75">
      <c r="A157" s="402" t="s">
        <v>237</v>
      </c>
      <c r="B157" s="107" t="s">
        <v>135</v>
      </c>
      <c r="C157" s="92">
        <f aca="true" t="shared" si="19" ref="C157:E159">C158</f>
        <v>13000</v>
      </c>
      <c r="D157" s="92">
        <f t="shared" si="19"/>
        <v>0</v>
      </c>
      <c r="E157" s="92">
        <f t="shared" si="19"/>
        <v>13000</v>
      </c>
      <c r="F157" s="401">
        <f t="shared" si="13"/>
        <v>100</v>
      </c>
      <c r="H157" s="384"/>
      <c r="I157" s="384"/>
      <c r="J157" s="384"/>
      <c r="K157" s="384"/>
      <c r="L157" s="384"/>
      <c r="M157" s="384"/>
    </row>
    <row r="158" spans="1:13" s="427" customFormat="1" ht="25.5">
      <c r="A158" s="432">
        <v>37</v>
      </c>
      <c r="B158" s="107" t="s">
        <v>129</v>
      </c>
      <c r="C158" s="92">
        <f t="shared" si="19"/>
        <v>13000</v>
      </c>
      <c r="D158" s="92">
        <f t="shared" si="19"/>
        <v>0</v>
      </c>
      <c r="E158" s="92">
        <f t="shared" si="19"/>
        <v>13000</v>
      </c>
      <c r="F158" s="401">
        <f t="shared" si="13"/>
        <v>100</v>
      </c>
      <c r="H158" s="384"/>
      <c r="I158" s="384"/>
      <c r="J158" s="384"/>
      <c r="K158" s="384"/>
      <c r="L158" s="384"/>
      <c r="M158" s="384"/>
    </row>
    <row r="159" spans="1:13" s="427" customFormat="1" ht="12.75">
      <c r="A159" s="107">
        <v>371</v>
      </c>
      <c r="B159" s="107" t="s">
        <v>126</v>
      </c>
      <c r="C159" s="92">
        <f t="shared" si="19"/>
        <v>13000</v>
      </c>
      <c r="D159" s="92">
        <f t="shared" si="19"/>
        <v>0</v>
      </c>
      <c r="E159" s="92">
        <f t="shared" si="19"/>
        <v>13000</v>
      </c>
      <c r="F159" s="401">
        <f t="shared" si="13"/>
        <v>100</v>
      </c>
      <c r="H159" s="384"/>
      <c r="I159" s="384"/>
      <c r="J159" s="384"/>
      <c r="K159" s="384"/>
      <c r="L159" s="384"/>
      <c r="M159" s="384"/>
    </row>
    <row r="160" spans="1:13" s="427" customFormat="1" ht="27">
      <c r="A160" s="425" t="s">
        <v>127</v>
      </c>
      <c r="B160" s="141" t="s">
        <v>149</v>
      </c>
      <c r="C160" s="89">
        <v>13000</v>
      </c>
      <c r="D160" s="89"/>
      <c r="E160" s="89">
        <f>C160+D160</f>
        <v>13000</v>
      </c>
      <c r="F160" s="426">
        <f t="shared" si="13"/>
        <v>100</v>
      </c>
      <c r="H160" s="384"/>
      <c r="I160" s="384"/>
      <c r="J160" s="384"/>
      <c r="K160" s="384"/>
      <c r="L160" s="384"/>
      <c r="M160" s="384"/>
    </row>
    <row r="161" spans="1:13" s="427" customFormat="1" ht="13.5">
      <c r="A161" s="425"/>
      <c r="B161" s="141"/>
      <c r="C161" s="89"/>
      <c r="D161" s="487"/>
      <c r="E161" s="89"/>
      <c r="F161" s="401"/>
      <c r="H161" s="384"/>
      <c r="I161" s="384"/>
      <c r="J161" s="384"/>
      <c r="K161" s="384"/>
      <c r="L161" s="384"/>
      <c r="M161" s="384"/>
    </row>
    <row r="162" spans="1:13" s="427" customFormat="1" ht="33.75" customHeight="1">
      <c r="A162" s="106" t="s">
        <v>238</v>
      </c>
      <c r="B162" s="443" t="s">
        <v>185</v>
      </c>
      <c r="C162" s="92">
        <f aca="true" t="shared" si="20" ref="C162:E163">C163</f>
        <v>14238000</v>
      </c>
      <c r="D162" s="92">
        <f t="shared" si="20"/>
        <v>0</v>
      </c>
      <c r="E162" s="92">
        <f t="shared" si="20"/>
        <v>14238000</v>
      </c>
      <c r="F162" s="401">
        <f t="shared" si="13"/>
        <v>100</v>
      </c>
      <c r="H162" s="384"/>
      <c r="I162" s="384"/>
      <c r="J162" s="384"/>
      <c r="K162" s="384"/>
      <c r="L162" s="384"/>
      <c r="M162" s="384"/>
    </row>
    <row r="163" spans="1:13" s="427" customFormat="1" ht="25.5">
      <c r="A163" s="432">
        <v>37</v>
      </c>
      <c r="B163" s="107" t="s">
        <v>129</v>
      </c>
      <c r="C163" s="92">
        <f t="shared" si="20"/>
        <v>14238000</v>
      </c>
      <c r="D163" s="92">
        <f t="shared" si="20"/>
        <v>0</v>
      </c>
      <c r="E163" s="92">
        <f t="shared" si="20"/>
        <v>14238000</v>
      </c>
      <c r="F163" s="401">
        <f t="shared" si="13"/>
        <v>100</v>
      </c>
      <c r="H163" s="384"/>
      <c r="I163" s="384"/>
      <c r="J163" s="384"/>
      <c r="K163" s="384"/>
      <c r="L163" s="384"/>
      <c r="M163" s="384"/>
    </row>
    <row r="164" spans="1:13" s="427" customFormat="1" ht="12.75">
      <c r="A164" s="107">
        <v>371</v>
      </c>
      <c r="B164" s="107" t="s">
        <v>126</v>
      </c>
      <c r="C164" s="92">
        <f>SUM(C165:C167)</f>
        <v>14238000</v>
      </c>
      <c r="D164" s="92">
        <f>SUM(D165:D167)</f>
        <v>0</v>
      </c>
      <c r="E164" s="92">
        <f>SUM(E165:E167)</f>
        <v>14238000</v>
      </c>
      <c r="F164" s="401">
        <f t="shared" si="13"/>
        <v>100</v>
      </c>
      <c r="H164" s="384"/>
      <c r="I164" s="384"/>
      <c r="J164" s="384"/>
      <c r="K164" s="384"/>
      <c r="L164" s="384"/>
      <c r="M164" s="384"/>
    </row>
    <row r="165" spans="1:13" s="427" customFormat="1" ht="27">
      <c r="A165" s="434">
        <v>3711</v>
      </c>
      <c r="B165" s="141" t="s">
        <v>149</v>
      </c>
      <c r="C165" s="89">
        <v>1516000</v>
      </c>
      <c r="D165" s="89">
        <v>0</v>
      </c>
      <c r="E165" s="89">
        <f>C165+D165</f>
        <v>1516000</v>
      </c>
      <c r="F165" s="426">
        <f t="shared" si="13"/>
        <v>100</v>
      </c>
      <c r="H165" s="384"/>
      <c r="I165" s="384"/>
      <c r="J165" s="384"/>
      <c r="K165" s="384"/>
      <c r="L165" s="384"/>
      <c r="M165" s="384"/>
    </row>
    <row r="166" spans="1:13" s="427" customFormat="1" ht="27">
      <c r="A166" s="425" t="s">
        <v>133</v>
      </c>
      <c r="B166" s="141" t="s">
        <v>148</v>
      </c>
      <c r="C166" s="89">
        <v>7922000</v>
      </c>
      <c r="D166" s="89">
        <v>0</v>
      </c>
      <c r="E166" s="89">
        <f>C166+D166</f>
        <v>7922000</v>
      </c>
      <c r="F166" s="426">
        <f t="shared" si="13"/>
        <v>100</v>
      </c>
      <c r="H166" s="384"/>
      <c r="I166" s="384"/>
      <c r="J166" s="384"/>
      <c r="K166" s="384"/>
      <c r="L166" s="384"/>
      <c r="M166" s="384"/>
    </row>
    <row r="167" spans="1:13" s="427" customFormat="1" ht="13.5">
      <c r="A167" s="436">
        <v>3714</v>
      </c>
      <c r="B167" s="113" t="s">
        <v>147</v>
      </c>
      <c r="C167" s="89">
        <v>4800000</v>
      </c>
      <c r="D167" s="89">
        <v>0</v>
      </c>
      <c r="E167" s="89">
        <f>C167+D167</f>
        <v>4800000</v>
      </c>
      <c r="F167" s="426">
        <f t="shared" si="13"/>
        <v>100</v>
      </c>
      <c r="H167" s="384"/>
      <c r="I167" s="384"/>
      <c r="J167" s="384"/>
      <c r="K167" s="384"/>
      <c r="L167" s="384"/>
      <c r="M167" s="384"/>
    </row>
    <row r="168" spans="1:13" s="427" customFormat="1" ht="13.5">
      <c r="A168" s="405"/>
      <c r="B168" s="138"/>
      <c r="C168" s="89"/>
      <c r="D168" s="487"/>
      <c r="E168" s="89"/>
      <c r="F168" s="401"/>
      <c r="H168" s="384"/>
      <c r="I168" s="384"/>
      <c r="J168" s="384"/>
      <c r="K168" s="384"/>
      <c r="L168" s="384"/>
      <c r="M168" s="384"/>
    </row>
    <row r="169" spans="1:13" s="427" customFormat="1" ht="38.25">
      <c r="A169" s="106" t="s">
        <v>239</v>
      </c>
      <c r="B169" s="443" t="s">
        <v>165</v>
      </c>
      <c r="C169" s="92">
        <f aca="true" t="shared" si="21" ref="C169:E170">C170</f>
        <v>24068000</v>
      </c>
      <c r="D169" s="92">
        <f t="shared" si="21"/>
        <v>0</v>
      </c>
      <c r="E169" s="92">
        <f t="shared" si="21"/>
        <v>24068000</v>
      </c>
      <c r="F169" s="401">
        <f t="shared" si="13"/>
        <v>100</v>
      </c>
      <c r="H169" s="384"/>
      <c r="I169" s="384"/>
      <c r="J169" s="384"/>
      <c r="K169" s="384"/>
      <c r="L169" s="384"/>
      <c r="M169" s="384"/>
    </row>
    <row r="170" spans="1:13" s="427" customFormat="1" ht="25.5">
      <c r="A170" s="432">
        <v>37</v>
      </c>
      <c r="B170" s="107" t="s">
        <v>129</v>
      </c>
      <c r="C170" s="92">
        <f t="shared" si="21"/>
        <v>24068000</v>
      </c>
      <c r="D170" s="92">
        <f t="shared" si="21"/>
        <v>0</v>
      </c>
      <c r="E170" s="92">
        <f t="shared" si="21"/>
        <v>24068000</v>
      </c>
      <c r="F170" s="401">
        <f t="shared" si="13"/>
        <v>100</v>
      </c>
      <c r="H170" s="384"/>
      <c r="I170" s="384"/>
      <c r="J170" s="384"/>
      <c r="K170" s="384"/>
      <c r="L170" s="384"/>
      <c r="M170" s="384"/>
    </row>
    <row r="171" spans="1:13" s="427" customFormat="1" ht="12.75">
      <c r="A171" s="107">
        <v>371</v>
      </c>
      <c r="B171" s="107" t="s">
        <v>126</v>
      </c>
      <c r="C171" s="92">
        <f>SUM(C172)</f>
        <v>24068000</v>
      </c>
      <c r="D171" s="92">
        <f>SUM(D172)</f>
        <v>0</v>
      </c>
      <c r="E171" s="92">
        <f>SUM(E172)</f>
        <v>24068000</v>
      </c>
      <c r="F171" s="401">
        <f t="shared" si="13"/>
        <v>100</v>
      </c>
      <c r="H171" s="384"/>
      <c r="I171" s="384"/>
      <c r="J171" s="384"/>
      <c r="K171" s="384"/>
      <c r="L171" s="384"/>
      <c r="M171" s="384"/>
    </row>
    <row r="172" spans="1:13" s="427" customFormat="1" ht="27">
      <c r="A172" s="425" t="s">
        <v>127</v>
      </c>
      <c r="B172" s="141" t="s">
        <v>149</v>
      </c>
      <c r="C172" s="89">
        <v>24068000</v>
      </c>
      <c r="D172" s="89">
        <v>0</v>
      </c>
      <c r="E172" s="89">
        <f>C172+D172</f>
        <v>24068000</v>
      </c>
      <c r="F172" s="426">
        <f t="shared" si="13"/>
        <v>100</v>
      </c>
      <c r="H172" s="384"/>
      <c r="I172" s="384"/>
      <c r="J172" s="384"/>
      <c r="K172" s="384"/>
      <c r="L172" s="384"/>
      <c r="M172" s="384"/>
    </row>
    <row r="173" spans="1:13" s="427" customFormat="1" ht="13.5">
      <c r="A173" s="405"/>
      <c r="B173" s="138"/>
      <c r="C173" s="89"/>
      <c r="D173" s="89"/>
      <c r="E173" s="89"/>
      <c r="F173" s="401"/>
      <c r="H173" s="384"/>
      <c r="I173" s="384"/>
      <c r="J173" s="384"/>
      <c r="K173" s="384"/>
      <c r="L173" s="384"/>
      <c r="M173" s="384"/>
    </row>
    <row r="174" spans="1:13" s="427" customFormat="1" ht="12.75">
      <c r="A174" s="402" t="s">
        <v>240</v>
      </c>
      <c r="B174" s="444" t="s">
        <v>143</v>
      </c>
      <c r="C174" s="92">
        <f>C175+C179</f>
        <v>566000</v>
      </c>
      <c r="D174" s="92">
        <f>D175+D179</f>
        <v>0</v>
      </c>
      <c r="E174" s="92">
        <f>E175+E179</f>
        <v>566000</v>
      </c>
      <c r="F174" s="401">
        <f t="shared" si="13"/>
        <v>100</v>
      </c>
      <c r="H174" s="384"/>
      <c r="I174" s="384"/>
      <c r="J174" s="384"/>
      <c r="K174" s="384"/>
      <c r="L174" s="384"/>
      <c r="M174" s="384"/>
    </row>
    <row r="175" spans="1:13" s="427" customFormat="1" ht="12.75">
      <c r="A175" s="432">
        <v>38</v>
      </c>
      <c r="B175" s="107" t="s">
        <v>217</v>
      </c>
      <c r="C175" s="92">
        <f>C176</f>
        <v>566000</v>
      </c>
      <c r="D175" s="92">
        <f>D176</f>
        <v>0</v>
      </c>
      <c r="E175" s="92">
        <f>E176</f>
        <v>566000</v>
      </c>
      <c r="F175" s="401">
        <f t="shared" si="13"/>
        <v>100</v>
      </c>
      <c r="H175" s="384"/>
      <c r="I175" s="384"/>
      <c r="J175" s="384"/>
      <c r="K175" s="384"/>
      <c r="L175" s="384"/>
      <c r="M175" s="384"/>
    </row>
    <row r="176" spans="1:13" s="427" customFormat="1" ht="12.75">
      <c r="A176" s="107">
        <v>383</v>
      </c>
      <c r="B176" s="107" t="s">
        <v>218</v>
      </c>
      <c r="C176" s="92">
        <f>SUM(C177:C178)</f>
        <v>566000</v>
      </c>
      <c r="D176" s="92">
        <f>SUM(D177:D178)</f>
        <v>0</v>
      </c>
      <c r="E176" s="92">
        <f>SUM(E177:E178)</f>
        <v>566000</v>
      </c>
      <c r="F176" s="401">
        <f t="shared" si="13"/>
        <v>100</v>
      </c>
      <c r="H176" s="384"/>
      <c r="I176" s="384"/>
      <c r="J176" s="384"/>
      <c r="K176" s="384"/>
      <c r="L176" s="384"/>
      <c r="M176" s="384"/>
    </row>
    <row r="177" spans="1:13" s="427" customFormat="1" ht="13.5">
      <c r="A177" s="445">
        <v>3831</v>
      </c>
      <c r="B177" s="141" t="s">
        <v>144</v>
      </c>
      <c r="C177" s="89">
        <v>566000</v>
      </c>
      <c r="D177" s="89"/>
      <c r="E177" s="89">
        <f>C177+D177</f>
        <v>566000</v>
      </c>
      <c r="F177" s="426">
        <f t="shared" si="13"/>
        <v>100</v>
      </c>
      <c r="H177" s="384"/>
      <c r="I177" s="384"/>
      <c r="J177" s="384"/>
      <c r="K177" s="384"/>
      <c r="L177" s="384"/>
      <c r="M177" s="384"/>
    </row>
    <row r="178" spans="1:13" s="427" customFormat="1" ht="13.5" hidden="1">
      <c r="A178" s="445">
        <v>3832</v>
      </c>
      <c r="B178" s="141" t="s">
        <v>215</v>
      </c>
      <c r="C178" s="89">
        <f>ROUND('posebni dio KN_NE VRIJEDI'!M182/'bilanca KN_NE VRIJEDI'!$E$30,0)</f>
        <v>0</v>
      </c>
      <c r="D178" s="487">
        <f>ROUND('posebni dio KN_NE VRIJEDI'!N182/'bilanca KN_NE VRIJEDI'!$E$30,0)</f>
        <v>0</v>
      </c>
      <c r="E178" s="89">
        <f>ROUND('posebni dio KN_NE VRIJEDI'!Q182/'bilanca KN_NE VRIJEDI'!$E$30,0)</f>
        <v>0</v>
      </c>
      <c r="F178" s="401" t="e">
        <f t="shared" si="13"/>
        <v>#DIV/0!</v>
      </c>
      <c r="H178" s="384"/>
      <c r="I178" s="384"/>
      <c r="J178" s="384"/>
      <c r="K178" s="384"/>
      <c r="L178" s="384"/>
      <c r="M178" s="384"/>
    </row>
    <row r="179" spans="1:13" s="427" customFormat="1" ht="12.75" hidden="1">
      <c r="A179" s="446">
        <v>32</v>
      </c>
      <c r="B179" s="106" t="s">
        <v>5</v>
      </c>
      <c r="C179" s="92">
        <f aca="true" t="shared" si="22" ref="C179:E180">SUM(C180)</f>
        <v>0</v>
      </c>
      <c r="D179" s="486">
        <f t="shared" si="22"/>
        <v>0</v>
      </c>
      <c r="E179" s="92">
        <f t="shared" si="22"/>
        <v>0</v>
      </c>
      <c r="F179" s="401" t="e">
        <f t="shared" si="13"/>
        <v>#DIV/0!</v>
      </c>
      <c r="H179" s="384"/>
      <c r="I179" s="384"/>
      <c r="J179" s="384"/>
      <c r="K179" s="384"/>
      <c r="L179" s="384"/>
      <c r="M179" s="384"/>
    </row>
    <row r="180" spans="1:13" s="427" customFormat="1" ht="12.75" hidden="1">
      <c r="A180" s="446">
        <v>329</v>
      </c>
      <c r="B180" s="407" t="s">
        <v>70</v>
      </c>
      <c r="C180" s="92">
        <f t="shared" si="22"/>
        <v>0</v>
      </c>
      <c r="D180" s="486">
        <f t="shared" si="22"/>
        <v>0</v>
      </c>
      <c r="E180" s="92">
        <f t="shared" si="22"/>
        <v>0</v>
      </c>
      <c r="F180" s="401" t="e">
        <f t="shared" si="13"/>
        <v>#DIV/0!</v>
      </c>
      <c r="H180" s="384"/>
      <c r="I180" s="384"/>
      <c r="J180" s="384"/>
      <c r="K180" s="384"/>
      <c r="L180" s="384"/>
      <c r="M180" s="384"/>
    </row>
    <row r="181" spans="1:13" s="427" customFormat="1" ht="13.5" hidden="1">
      <c r="A181" s="447">
        <v>3291</v>
      </c>
      <c r="B181" s="138" t="s">
        <v>85</v>
      </c>
      <c r="C181" s="89">
        <v>0</v>
      </c>
      <c r="D181" s="487"/>
      <c r="E181" s="89"/>
      <c r="F181" s="401" t="e">
        <f t="shared" si="13"/>
        <v>#DIV/0!</v>
      </c>
      <c r="H181" s="384"/>
      <c r="I181" s="384"/>
      <c r="J181" s="384"/>
      <c r="K181" s="384"/>
      <c r="L181" s="384"/>
      <c r="M181" s="384"/>
    </row>
    <row r="182" spans="1:13" s="427" customFormat="1" ht="17.25" customHeight="1">
      <c r="A182" s="447"/>
      <c r="B182" s="138"/>
      <c r="C182" s="89"/>
      <c r="D182" s="487"/>
      <c r="E182" s="89"/>
      <c r="F182" s="401"/>
      <c r="H182" s="384"/>
      <c r="I182" s="384"/>
      <c r="J182" s="384"/>
      <c r="K182" s="384"/>
      <c r="L182" s="384"/>
      <c r="M182" s="384"/>
    </row>
    <row r="183" spans="1:13" s="427" customFormat="1" ht="12.75" customHeight="1">
      <c r="A183" s="446" t="s">
        <v>288</v>
      </c>
      <c r="B183" s="444" t="s">
        <v>289</v>
      </c>
      <c r="C183" s="92">
        <f aca="true" t="shared" si="23" ref="C183:E185">C184</f>
        <v>107554174</v>
      </c>
      <c r="D183" s="92">
        <f t="shared" si="23"/>
        <v>-92524174</v>
      </c>
      <c r="E183" s="92">
        <f t="shared" si="23"/>
        <v>15030000</v>
      </c>
      <c r="F183" s="401">
        <f t="shared" si="13"/>
        <v>13.97435305486145</v>
      </c>
      <c r="H183" s="384"/>
      <c r="I183" s="384"/>
      <c r="J183" s="384"/>
      <c r="K183" s="384"/>
      <c r="L183" s="384"/>
      <c r="M183" s="384"/>
    </row>
    <row r="184" spans="1:13" s="427" customFormat="1" ht="12.75" customHeight="1">
      <c r="A184" s="446">
        <v>54</v>
      </c>
      <c r="B184" s="106" t="s">
        <v>264</v>
      </c>
      <c r="C184" s="92">
        <f t="shared" si="23"/>
        <v>107554174</v>
      </c>
      <c r="D184" s="92">
        <f t="shared" si="23"/>
        <v>-92524174</v>
      </c>
      <c r="E184" s="92">
        <f t="shared" si="23"/>
        <v>15030000</v>
      </c>
      <c r="F184" s="401">
        <f t="shared" si="13"/>
        <v>13.97435305486145</v>
      </c>
      <c r="H184" s="384"/>
      <c r="I184" s="384"/>
      <c r="J184" s="384"/>
      <c r="K184" s="384"/>
      <c r="L184" s="384"/>
      <c r="M184" s="384"/>
    </row>
    <row r="185" spans="1:13" s="427" customFormat="1" ht="12.75" customHeight="1">
      <c r="A185" s="446">
        <v>547</v>
      </c>
      <c r="B185" s="106" t="s">
        <v>290</v>
      </c>
      <c r="C185" s="92">
        <f t="shared" si="23"/>
        <v>107554174</v>
      </c>
      <c r="D185" s="92">
        <f t="shared" si="23"/>
        <v>-92524174</v>
      </c>
      <c r="E185" s="92">
        <f t="shared" si="23"/>
        <v>15030000</v>
      </c>
      <c r="F185" s="401">
        <f t="shared" si="13"/>
        <v>13.97435305486145</v>
      </c>
      <c r="H185" s="384"/>
      <c r="I185" s="384"/>
      <c r="J185" s="384"/>
      <c r="K185" s="384"/>
      <c r="L185" s="384"/>
      <c r="M185" s="384"/>
    </row>
    <row r="186" spans="1:13" s="427" customFormat="1" ht="12.75" customHeight="1">
      <c r="A186" s="447">
        <v>5471</v>
      </c>
      <c r="B186" s="138" t="s">
        <v>291</v>
      </c>
      <c r="C186" s="89">
        <v>107554174</v>
      </c>
      <c r="D186" s="89">
        <v>-92524174</v>
      </c>
      <c r="E186" s="89">
        <f>D186+C186</f>
        <v>15030000</v>
      </c>
      <c r="F186" s="426">
        <f t="shared" si="13"/>
        <v>13.97435305486145</v>
      </c>
      <c r="H186" s="384"/>
      <c r="I186" s="384"/>
      <c r="J186" s="384"/>
      <c r="K186" s="384"/>
      <c r="L186" s="384"/>
      <c r="M186" s="384"/>
    </row>
    <row r="187" spans="1:13" s="427" customFormat="1" ht="12.75" customHeight="1">
      <c r="A187" s="447"/>
      <c r="B187" s="138"/>
      <c r="C187" s="89"/>
      <c r="D187" s="487"/>
      <c r="E187" s="89"/>
      <c r="F187" s="401"/>
      <c r="H187" s="384"/>
      <c r="I187" s="384"/>
      <c r="J187" s="384"/>
      <c r="K187" s="384"/>
      <c r="L187" s="384"/>
      <c r="M187" s="384"/>
    </row>
    <row r="188" spans="1:13" s="427" customFormat="1" ht="25.5">
      <c r="A188" s="399" t="s">
        <v>241</v>
      </c>
      <c r="B188" s="400" t="s">
        <v>313</v>
      </c>
      <c r="C188" s="92">
        <f>C189+C193+C205</f>
        <v>12609000</v>
      </c>
      <c r="D188" s="92">
        <f>D189+D193+D205</f>
        <v>-6402000</v>
      </c>
      <c r="E188" s="92">
        <f>E189+E193+E205</f>
        <v>6207000</v>
      </c>
      <c r="F188" s="401">
        <f t="shared" si="13"/>
        <v>49.22674280275993</v>
      </c>
      <c r="H188" s="384"/>
      <c r="I188" s="384"/>
      <c r="J188" s="384"/>
      <c r="K188" s="384"/>
      <c r="L188" s="384"/>
      <c r="M188" s="384"/>
    </row>
    <row r="189" spans="1:13" s="427" customFormat="1" ht="12.75">
      <c r="A189" s="402">
        <v>41</v>
      </c>
      <c r="B189" s="106" t="s">
        <v>91</v>
      </c>
      <c r="C189" s="92">
        <f>C190</f>
        <v>265000</v>
      </c>
      <c r="D189" s="92">
        <f>D190</f>
        <v>-58000</v>
      </c>
      <c r="E189" s="92">
        <f>E190</f>
        <v>207000</v>
      </c>
      <c r="F189" s="401">
        <f t="shared" si="13"/>
        <v>78.11320754716982</v>
      </c>
      <c r="H189" s="384"/>
      <c r="I189" s="384"/>
      <c r="J189" s="384"/>
      <c r="K189" s="384"/>
      <c r="L189" s="384"/>
      <c r="M189" s="384"/>
    </row>
    <row r="190" spans="1:13" s="427" customFormat="1" ht="12.75" customHeight="1">
      <c r="A190" s="402">
        <v>412</v>
      </c>
      <c r="B190" s="106" t="s">
        <v>122</v>
      </c>
      <c r="C190" s="92">
        <f>C191+C192</f>
        <v>265000</v>
      </c>
      <c r="D190" s="92">
        <f>D191+D192</f>
        <v>-58000</v>
      </c>
      <c r="E190" s="92">
        <f>E191+E192</f>
        <v>207000</v>
      </c>
      <c r="F190" s="401">
        <f t="shared" si="13"/>
        <v>78.11320754716982</v>
      </c>
      <c r="H190" s="384"/>
      <c r="I190" s="384"/>
      <c r="J190" s="384"/>
      <c r="K190" s="384"/>
      <c r="L190" s="384"/>
      <c r="M190" s="384"/>
    </row>
    <row r="191" spans="1:13" s="427" customFormat="1" ht="12.75" customHeight="1" hidden="1">
      <c r="A191" s="403">
        <v>4123</v>
      </c>
      <c r="B191" s="138" t="s">
        <v>208</v>
      </c>
      <c r="C191" s="89">
        <f>ROUND('posebni dio KN_NE VRIJEDI'!M194/'bilanca KN_NE VRIJEDI'!$E$30,0)</f>
        <v>0</v>
      </c>
      <c r="D191" s="89">
        <f>ROUND('posebni dio KN_NE VRIJEDI'!N194/'bilanca KN_NE VRIJEDI'!$E$30,0)</f>
        <v>0</v>
      </c>
      <c r="E191" s="89">
        <f>ROUND('posebni dio KN_NE VRIJEDI'!Q194/'bilanca KN_NE VRIJEDI'!$E$30,0)</f>
        <v>0</v>
      </c>
      <c r="F191" s="401" t="e">
        <f t="shared" si="13"/>
        <v>#DIV/0!</v>
      </c>
      <c r="H191" s="384"/>
      <c r="I191" s="384"/>
      <c r="J191" s="384"/>
      <c r="K191" s="384"/>
      <c r="L191" s="384"/>
      <c r="M191" s="384"/>
    </row>
    <row r="192" spans="1:13" s="427" customFormat="1" ht="12.75" customHeight="1">
      <c r="A192" s="403">
        <v>4124</v>
      </c>
      <c r="B192" s="138" t="s">
        <v>173</v>
      </c>
      <c r="C192" s="89">
        <v>265000</v>
      </c>
      <c r="D192" s="89">
        <v>-58000</v>
      </c>
      <c r="E192" s="89">
        <f>C192+D192</f>
        <v>207000</v>
      </c>
      <c r="F192" s="426">
        <f t="shared" si="13"/>
        <v>78.11320754716982</v>
      </c>
      <c r="H192" s="384"/>
      <c r="I192" s="384"/>
      <c r="J192" s="384"/>
      <c r="K192" s="384"/>
      <c r="L192" s="384"/>
      <c r="M192" s="384"/>
    </row>
    <row r="193" spans="1:13" s="427" customFormat="1" ht="12.75" customHeight="1">
      <c r="A193" s="402">
        <v>42</v>
      </c>
      <c r="B193" s="106" t="s">
        <v>18</v>
      </c>
      <c r="C193" s="92">
        <f>C194+C196+C201+C203</f>
        <v>9291000</v>
      </c>
      <c r="D193" s="92">
        <f>D194+D196+D201+D203</f>
        <v>-5044000</v>
      </c>
      <c r="E193" s="92">
        <f>E194+E196+E201+E203</f>
        <v>4247000</v>
      </c>
      <c r="F193" s="401">
        <f t="shared" si="13"/>
        <v>45.71090302443225</v>
      </c>
      <c r="H193" s="384"/>
      <c r="I193" s="384"/>
      <c r="J193" s="384"/>
      <c r="K193" s="384"/>
      <c r="L193" s="384"/>
      <c r="M193" s="384"/>
    </row>
    <row r="194" spans="1:13" s="427" customFormat="1" ht="12.75" customHeight="1">
      <c r="A194" s="402">
        <v>421</v>
      </c>
      <c r="B194" s="106" t="s">
        <v>19</v>
      </c>
      <c r="C194" s="92">
        <f>C195</f>
        <v>6551000</v>
      </c>
      <c r="D194" s="92">
        <f>D195</f>
        <v>-4400000</v>
      </c>
      <c r="E194" s="92">
        <f>E195</f>
        <v>2151000</v>
      </c>
      <c r="F194" s="401">
        <f aca="true" t="shared" si="24" ref="F194:F257">E194/C194*100</f>
        <v>32.83468172798047</v>
      </c>
      <c r="H194" s="384"/>
      <c r="I194" s="384"/>
      <c r="J194" s="384"/>
      <c r="K194" s="384"/>
      <c r="L194" s="384"/>
      <c r="M194" s="384"/>
    </row>
    <row r="195" spans="1:13" s="427" customFormat="1" ht="12.75" customHeight="1">
      <c r="A195" s="403">
        <v>4212</v>
      </c>
      <c r="B195" s="138" t="s">
        <v>123</v>
      </c>
      <c r="C195" s="89">
        <v>6551000</v>
      </c>
      <c r="D195" s="89">
        <v>-4400000</v>
      </c>
      <c r="E195" s="89">
        <f>C195+D195</f>
        <v>2151000</v>
      </c>
      <c r="F195" s="426">
        <f t="shared" si="24"/>
        <v>32.83468172798047</v>
      </c>
      <c r="H195" s="384"/>
      <c r="I195" s="384"/>
      <c r="J195" s="384"/>
      <c r="K195" s="384"/>
      <c r="L195" s="384"/>
      <c r="M195" s="384"/>
    </row>
    <row r="196" spans="1:13" s="427" customFormat="1" ht="12.75" customHeight="1">
      <c r="A196" s="402">
        <v>422</v>
      </c>
      <c r="B196" s="106" t="s">
        <v>26</v>
      </c>
      <c r="C196" s="92">
        <f>SUM(C197:C200)</f>
        <v>2023000</v>
      </c>
      <c r="D196" s="92">
        <f>SUM(D197:D200)</f>
        <v>-831000</v>
      </c>
      <c r="E196" s="92">
        <f>SUM(E197:E200)</f>
        <v>1192000</v>
      </c>
      <c r="F196" s="401">
        <f t="shared" si="24"/>
        <v>58.92239248640633</v>
      </c>
      <c r="H196" s="384"/>
      <c r="I196" s="384"/>
      <c r="J196" s="384"/>
      <c r="K196" s="384"/>
      <c r="L196" s="384"/>
      <c r="M196" s="384"/>
    </row>
    <row r="197" spans="1:13" s="427" customFormat="1" ht="12.75" customHeight="1">
      <c r="A197" s="404" t="s">
        <v>22</v>
      </c>
      <c r="B197" s="129" t="s">
        <v>23</v>
      </c>
      <c r="C197" s="89">
        <v>1742000</v>
      </c>
      <c r="D197" s="89">
        <v>-723000</v>
      </c>
      <c r="E197" s="89">
        <f>C197+D197</f>
        <v>1019000</v>
      </c>
      <c r="F197" s="426">
        <f t="shared" si="24"/>
        <v>58.49598163030999</v>
      </c>
      <c r="H197" s="384"/>
      <c r="I197" s="384"/>
      <c r="J197" s="384"/>
      <c r="K197" s="384"/>
      <c r="L197" s="384"/>
      <c r="M197" s="384"/>
    </row>
    <row r="198" spans="1:13" s="427" customFormat="1" ht="12.75" customHeight="1">
      <c r="A198" s="405" t="s">
        <v>24</v>
      </c>
      <c r="B198" s="139" t="s">
        <v>25</v>
      </c>
      <c r="C198" s="89">
        <v>3000</v>
      </c>
      <c r="D198" s="487"/>
      <c r="E198" s="89">
        <f>C198+D198</f>
        <v>3000</v>
      </c>
      <c r="F198" s="426">
        <f t="shared" si="24"/>
        <v>100</v>
      </c>
      <c r="H198" s="384"/>
      <c r="I198" s="384"/>
      <c r="J198" s="384"/>
      <c r="K198" s="384"/>
      <c r="L198" s="384"/>
      <c r="M198" s="384"/>
    </row>
    <row r="199" spans="1:13" s="427" customFormat="1" ht="12.75" customHeight="1">
      <c r="A199" s="405">
        <v>4223</v>
      </c>
      <c r="B199" s="138" t="s">
        <v>124</v>
      </c>
      <c r="C199" s="89">
        <v>265000</v>
      </c>
      <c r="D199" s="89">
        <v>-108000</v>
      </c>
      <c r="E199" s="89">
        <f>C199+D199</f>
        <v>157000</v>
      </c>
      <c r="F199" s="401">
        <f t="shared" si="24"/>
        <v>59.24528301886792</v>
      </c>
      <c r="H199" s="384"/>
      <c r="I199" s="384"/>
      <c r="J199" s="384"/>
      <c r="K199" s="384"/>
      <c r="L199" s="384"/>
      <c r="M199" s="384"/>
    </row>
    <row r="200" spans="1:13" s="427" customFormat="1" ht="12.75" customHeight="1">
      <c r="A200" s="405" t="s">
        <v>27</v>
      </c>
      <c r="B200" s="139" t="s">
        <v>1</v>
      </c>
      <c r="C200" s="89">
        <v>13000</v>
      </c>
      <c r="D200" s="89"/>
      <c r="E200" s="89">
        <f>C200+D200</f>
        <v>13000</v>
      </c>
      <c r="F200" s="426">
        <f t="shared" si="24"/>
        <v>100</v>
      </c>
      <c r="H200" s="384"/>
      <c r="I200" s="384"/>
      <c r="J200" s="384"/>
      <c r="K200" s="384"/>
      <c r="L200" s="384"/>
      <c r="M200" s="384"/>
    </row>
    <row r="201" spans="1:13" s="427" customFormat="1" ht="12.75" customHeight="1">
      <c r="A201" s="406">
        <v>423</v>
      </c>
      <c r="B201" s="407" t="s">
        <v>206</v>
      </c>
      <c r="C201" s="92">
        <f>SUM(C202)</f>
        <v>219000</v>
      </c>
      <c r="D201" s="92">
        <f>SUM(D202)</f>
        <v>-13000</v>
      </c>
      <c r="E201" s="92">
        <f>SUM(E202)</f>
        <v>206000</v>
      </c>
      <c r="F201" s="401">
        <f t="shared" si="24"/>
        <v>94.06392694063926</v>
      </c>
      <c r="H201" s="384"/>
      <c r="I201" s="384"/>
      <c r="J201" s="384"/>
      <c r="K201" s="384"/>
      <c r="L201" s="384"/>
      <c r="M201" s="384"/>
    </row>
    <row r="202" spans="1:13" s="427" customFormat="1" ht="12.75" customHeight="1">
      <c r="A202" s="405">
        <v>4231</v>
      </c>
      <c r="B202" s="139" t="s">
        <v>207</v>
      </c>
      <c r="C202" s="89">
        <v>219000</v>
      </c>
      <c r="D202" s="89">
        <v>-13000</v>
      </c>
      <c r="E202" s="89">
        <f>C202+D202</f>
        <v>206000</v>
      </c>
      <c r="F202" s="426">
        <f t="shared" si="24"/>
        <v>94.06392694063926</v>
      </c>
      <c r="H202" s="384"/>
      <c r="I202" s="384"/>
      <c r="J202" s="384"/>
      <c r="K202" s="384"/>
      <c r="L202" s="384"/>
      <c r="M202" s="384"/>
    </row>
    <row r="203" spans="1:13" s="427" customFormat="1" ht="12.75" customHeight="1">
      <c r="A203" s="402">
        <v>426</v>
      </c>
      <c r="B203" s="106" t="s">
        <v>87</v>
      </c>
      <c r="C203" s="92">
        <f>C204</f>
        <v>498000</v>
      </c>
      <c r="D203" s="92">
        <f>D204</f>
        <v>200000</v>
      </c>
      <c r="E203" s="92">
        <f>E204</f>
        <v>698000</v>
      </c>
      <c r="F203" s="401">
        <f t="shared" si="24"/>
        <v>140.16064257028114</v>
      </c>
      <c r="H203" s="384"/>
      <c r="I203" s="384"/>
      <c r="J203" s="384"/>
      <c r="K203" s="384"/>
      <c r="L203" s="384"/>
      <c r="M203" s="384"/>
    </row>
    <row r="204" spans="1:13" s="427" customFormat="1" ht="12.75" customHeight="1">
      <c r="A204" s="405">
        <v>4262</v>
      </c>
      <c r="B204" s="408" t="s">
        <v>125</v>
      </c>
      <c r="C204" s="89">
        <v>498000</v>
      </c>
      <c r="D204" s="89">
        <v>200000</v>
      </c>
      <c r="E204" s="89">
        <f>C204+D204</f>
        <v>698000</v>
      </c>
      <c r="F204" s="426">
        <f t="shared" si="24"/>
        <v>140.16064257028114</v>
      </c>
      <c r="H204" s="384"/>
      <c r="I204" s="384"/>
      <c r="J204" s="384"/>
      <c r="K204" s="384"/>
      <c r="L204" s="384"/>
      <c r="M204" s="384"/>
    </row>
    <row r="205" spans="1:13" s="427" customFormat="1" ht="12.75" customHeight="1">
      <c r="A205" s="402">
        <v>45</v>
      </c>
      <c r="B205" s="409" t="s">
        <v>28</v>
      </c>
      <c r="C205" s="92">
        <f aca="true" t="shared" si="25" ref="C205:E206">C206</f>
        <v>3053000</v>
      </c>
      <c r="D205" s="92">
        <f t="shared" si="25"/>
        <v>-1300000</v>
      </c>
      <c r="E205" s="92">
        <f t="shared" si="25"/>
        <v>1753000</v>
      </c>
      <c r="F205" s="401">
        <f t="shared" si="24"/>
        <v>57.41893219783819</v>
      </c>
      <c r="H205" s="384"/>
      <c r="I205" s="384"/>
      <c r="J205" s="384"/>
      <c r="K205" s="384"/>
      <c r="L205" s="384"/>
      <c r="M205" s="384"/>
    </row>
    <row r="206" spans="1:13" s="427" customFormat="1" ht="12.75" customHeight="1">
      <c r="A206" s="406">
        <v>451</v>
      </c>
      <c r="B206" s="409" t="s">
        <v>0</v>
      </c>
      <c r="C206" s="92">
        <f t="shared" si="25"/>
        <v>3053000</v>
      </c>
      <c r="D206" s="92">
        <f t="shared" si="25"/>
        <v>-1300000</v>
      </c>
      <c r="E206" s="92">
        <f t="shared" si="25"/>
        <v>1753000</v>
      </c>
      <c r="F206" s="401">
        <f t="shared" si="24"/>
        <v>57.41893219783819</v>
      </c>
      <c r="H206" s="384"/>
      <c r="I206" s="384"/>
      <c r="J206" s="384"/>
      <c r="K206" s="384"/>
      <c r="L206" s="384"/>
      <c r="M206" s="384"/>
    </row>
    <row r="207" spans="1:13" s="427" customFormat="1" ht="12.75" customHeight="1">
      <c r="A207" s="405">
        <v>4511</v>
      </c>
      <c r="B207" s="408" t="s">
        <v>0</v>
      </c>
      <c r="C207" s="89">
        <v>3053000</v>
      </c>
      <c r="D207" s="89">
        <v>-1300000</v>
      </c>
      <c r="E207" s="89">
        <f>C207+D207</f>
        <v>1753000</v>
      </c>
      <c r="F207" s="426">
        <f t="shared" si="24"/>
        <v>57.41893219783819</v>
      </c>
      <c r="H207" s="384"/>
      <c r="I207" s="384"/>
      <c r="J207" s="384"/>
      <c r="K207" s="384"/>
      <c r="L207" s="384"/>
      <c r="M207" s="384"/>
    </row>
    <row r="208" spans="1:13" s="427" customFormat="1" ht="12.75" customHeight="1">
      <c r="A208" s="405"/>
      <c r="B208" s="139"/>
      <c r="C208" s="89"/>
      <c r="D208" s="487"/>
      <c r="E208" s="89"/>
      <c r="F208" s="401"/>
      <c r="H208" s="384"/>
      <c r="I208" s="384"/>
      <c r="J208" s="384"/>
      <c r="K208" s="384"/>
      <c r="L208" s="384"/>
      <c r="M208" s="384"/>
    </row>
    <row r="209" spans="1:13" s="427" customFormat="1" ht="19.5" customHeight="1">
      <c r="A209" s="407">
        <v>6001</v>
      </c>
      <c r="B209" s="407" t="s">
        <v>154</v>
      </c>
      <c r="C209" s="379">
        <f>C211+C217+C269</f>
        <v>193797500</v>
      </c>
      <c r="D209" s="379">
        <f>D211+D217+D269</f>
        <v>5544600</v>
      </c>
      <c r="E209" s="379">
        <f>E211+E217+E269</f>
        <v>199342100</v>
      </c>
      <c r="F209" s="401">
        <f t="shared" si="24"/>
        <v>102.86102761903533</v>
      </c>
      <c r="H209" s="384"/>
      <c r="I209" s="384"/>
      <c r="J209" s="384"/>
      <c r="K209" s="384"/>
      <c r="L209" s="384"/>
      <c r="M209" s="384"/>
    </row>
    <row r="210" spans="1:13" s="427" customFormat="1" ht="14.25" customHeight="1">
      <c r="A210" s="407"/>
      <c r="B210" s="407"/>
      <c r="C210" s="379"/>
      <c r="D210" s="490"/>
      <c r="E210" s="379"/>
      <c r="F210" s="401"/>
      <c r="H210" s="384"/>
      <c r="I210" s="384"/>
      <c r="J210" s="384"/>
      <c r="K210" s="384"/>
      <c r="L210" s="384"/>
      <c r="M210" s="384"/>
    </row>
    <row r="211" spans="1:13" s="427" customFormat="1" ht="30" customHeight="1">
      <c r="A211" s="106" t="s">
        <v>242</v>
      </c>
      <c r="B211" s="443" t="s">
        <v>156</v>
      </c>
      <c r="C211" s="92">
        <f aca="true" t="shared" si="26" ref="C211:E212">C212</f>
        <v>183421000</v>
      </c>
      <c r="D211" s="92">
        <f t="shared" si="26"/>
        <v>5344600</v>
      </c>
      <c r="E211" s="92">
        <f t="shared" si="26"/>
        <v>188765600</v>
      </c>
      <c r="F211" s="401">
        <f t="shared" si="24"/>
        <v>102.91384301688464</v>
      </c>
      <c r="H211" s="384"/>
      <c r="I211" s="384"/>
      <c r="J211" s="384"/>
      <c r="K211" s="384"/>
      <c r="L211" s="384"/>
      <c r="M211" s="384"/>
    </row>
    <row r="212" spans="1:13" s="427" customFormat="1" ht="25.5">
      <c r="A212" s="432">
        <v>37</v>
      </c>
      <c r="B212" s="107" t="s">
        <v>129</v>
      </c>
      <c r="C212" s="92">
        <f t="shared" si="26"/>
        <v>183421000</v>
      </c>
      <c r="D212" s="92">
        <f t="shared" si="26"/>
        <v>5344600</v>
      </c>
      <c r="E212" s="92">
        <f t="shared" si="26"/>
        <v>188765600</v>
      </c>
      <c r="F212" s="401">
        <f t="shared" si="24"/>
        <v>102.91384301688464</v>
      </c>
      <c r="H212" s="384"/>
      <c r="I212" s="384"/>
      <c r="J212" s="384"/>
      <c r="K212" s="384"/>
      <c r="L212" s="384"/>
      <c r="M212" s="384"/>
    </row>
    <row r="213" spans="1:13" s="427" customFormat="1" ht="12.75">
      <c r="A213" s="107">
        <v>371</v>
      </c>
      <c r="B213" s="107" t="s">
        <v>126</v>
      </c>
      <c r="C213" s="92">
        <f>SUM(C214:C215)</f>
        <v>183421000</v>
      </c>
      <c r="D213" s="92">
        <f>SUM(D214:D215)</f>
        <v>5344600</v>
      </c>
      <c r="E213" s="92">
        <f>SUM(E214:E215)</f>
        <v>188765600</v>
      </c>
      <c r="F213" s="401">
        <f t="shared" si="24"/>
        <v>102.91384301688464</v>
      </c>
      <c r="H213" s="384"/>
      <c r="I213" s="384"/>
      <c r="J213" s="384"/>
      <c r="K213" s="384"/>
      <c r="L213" s="384"/>
      <c r="M213" s="384"/>
    </row>
    <row r="214" spans="1:13" s="427" customFormat="1" ht="27">
      <c r="A214" s="425" t="s">
        <v>133</v>
      </c>
      <c r="B214" s="141" t="s">
        <v>148</v>
      </c>
      <c r="C214" s="89">
        <v>33145000</v>
      </c>
      <c r="D214" s="89">
        <v>2500000</v>
      </c>
      <c r="E214" s="89">
        <f>C214+D214</f>
        <v>35645000</v>
      </c>
      <c r="F214" s="426">
        <f t="shared" si="24"/>
        <v>107.5426157791522</v>
      </c>
      <c r="H214" s="384"/>
      <c r="I214" s="384"/>
      <c r="J214" s="384"/>
      <c r="K214" s="384"/>
      <c r="L214" s="384"/>
      <c r="M214" s="384"/>
    </row>
    <row r="215" spans="1:13" s="427" customFormat="1" ht="13.5">
      <c r="A215" s="425" t="s">
        <v>160</v>
      </c>
      <c r="B215" s="113" t="s">
        <v>147</v>
      </c>
      <c r="C215" s="89">
        <v>150276000</v>
      </c>
      <c r="D215" s="89">
        <f>7000000-4155400</f>
        <v>2844600</v>
      </c>
      <c r="E215" s="89">
        <f>C215+D215</f>
        <v>153120600</v>
      </c>
      <c r="F215" s="426">
        <f t="shared" si="24"/>
        <v>101.89291703265991</v>
      </c>
      <c r="H215" s="384"/>
      <c r="I215" s="384"/>
      <c r="J215" s="384"/>
      <c r="K215" s="384"/>
      <c r="L215" s="384"/>
      <c r="M215" s="384"/>
    </row>
    <row r="216" spans="1:13" s="427" customFormat="1" ht="12.75" customHeight="1">
      <c r="A216" s="405"/>
      <c r="B216" s="139"/>
      <c r="C216" s="89"/>
      <c r="D216" s="487"/>
      <c r="E216" s="89"/>
      <c r="F216" s="401"/>
      <c r="H216" s="384"/>
      <c r="I216" s="384"/>
      <c r="J216" s="384"/>
      <c r="K216" s="384"/>
      <c r="L216" s="384"/>
      <c r="M216" s="384"/>
    </row>
    <row r="217" spans="1:13" s="427" customFormat="1" ht="27.75" customHeight="1">
      <c r="A217" s="106" t="s">
        <v>243</v>
      </c>
      <c r="B217" s="443" t="s">
        <v>155</v>
      </c>
      <c r="C217" s="92">
        <f>C218+C228+C260+C265</f>
        <v>10322500</v>
      </c>
      <c r="D217" s="92">
        <f>D218+D228+D260+D265</f>
        <v>215000</v>
      </c>
      <c r="E217" s="92">
        <f>E218+E228+E260+E265</f>
        <v>10537500</v>
      </c>
      <c r="F217" s="401">
        <f t="shared" si="24"/>
        <v>102.08282877209977</v>
      </c>
      <c r="H217" s="384"/>
      <c r="I217" s="384"/>
      <c r="J217" s="384"/>
      <c r="K217" s="384"/>
      <c r="L217" s="384"/>
      <c r="M217" s="384"/>
    </row>
    <row r="218" spans="1:13" s="427" customFormat="1" ht="12.75" customHeight="1">
      <c r="A218" s="438">
        <v>31</v>
      </c>
      <c r="B218" s="437" t="s">
        <v>54</v>
      </c>
      <c r="C218" s="92">
        <f>C219+C223+C225</f>
        <v>5862500</v>
      </c>
      <c r="D218" s="92">
        <f>D219+D223+D225</f>
        <v>365000</v>
      </c>
      <c r="E218" s="92">
        <f>E219+E223+E225</f>
        <v>6227500</v>
      </c>
      <c r="F218" s="401">
        <f t="shared" si="24"/>
        <v>106.22601279317698</v>
      </c>
      <c r="H218" s="384"/>
      <c r="I218" s="384"/>
      <c r="J218" s="384"/>
      <c r="K218" s="384"/>
      <c r="L218" s="384"/>
      <c r="M218" s="384"/>
    </row>
    <row r="219" spans="1:13" s="427" customFormat="1" ht="12.75" customHeight="1">
      <c r="A219" s="438">
        <v>311</v>
      </c>
      <c r="B219" s="437" t="s">
        <v>97</v>
      </c>
      <c r="C219" s="92">
        <f>SUM(C220:C222)</f>
        <v>4907500</v>
      </c>
      <c r="D219" s="92">
        <f>SUM(D220:D222)</f>
        <v>250000</v>
      </c>
      <c r="E219" s="92">
        <f>SUM(E220:E222)</f>
        <v>5157500</v>
      </c>
      <c r="F219" s="401">
        <f t="shared" si="24"/>
        <v>105.09424350483954</v>
      </c>
      <c r="H219" s="384"/>
      <c r="J219" s="384"/>
      <c r="K219" s="485"/>
      <c r="L219" s="384"/>
      <c r="M219" s="384"/>
    </row>
    <row r="220" spans="1:13" s="427" customFormat="1" ht="12.75" customHeight="1">
      <c r="A220" s="403">
        <v>3111</v>
      </c>
      <c r="B220" s="138" t="s">
        <v>56</v>
      </c>
      <c r="C220" s="89">
        <v>4271000</v>
      </c>
      <c r="D220" s="89">
        <v>230000</v>
      </c>
      <c r="E220" s="89">
        <f>C220+D220</f>
        <v>4501000</v>
      </c>
      <c r="F220" s="426">
        <f t="shared" si="24"/>
        <v>105.38515570124092</v>
      </c>
      <c r="H220" s="384"/>
      <c r="J220" s="384"/>
      <c r="K220" s="384"/>
      <c r="L220" s="384"/>
      <c r="M220" s="384"/>
    </row>
    <row r="221" spans="1:13" s="427" customFormat="1" ht="12.75" customHeight="1">
      <c r="A221" s="403">
        <v>3113</v>
      </c>
      <c r="B221" s="138" t="s">
        <v>94</v>
      </c>
      <c r="C221" s="89">
        <v>29500</v>
      </c>
      <c r="D221" s="89">
        <v>3000</v>
      </c>
      <c r="E221" s="89">
        <f>C221+D221</f>
        <v>32500</v>
      </c>
      <c r="F221" s="426">
        <f t="shared" si="24"/>
        <v>110.16949152542372</v>
      </c>
      <c r="H221" s="384"/>
      <c r="I221" s="384"/>
      <c r="J221" s="384"/>
      <c r="K221" s="384"/>
      <c r="L221" s="384"/>
      <c r="M221" s="384"/>
    </row>
    <row r="222" spans="1:13" s="427" customFormat="1" ht="12.75" customHeight="1">
      <c r="A222" s="403">
        <v>3114</v>
      </c>
      <c r="B222" s="138" t="s">
        <v>136</v>
      </c>
      <c r="C222" s="89">
        <v>607000</v>
      </c>
      <c r="D222" s="89">
        <v>17000</v>
      </c>
      <c r="E222" s="89">
        <f>C222+D222</f>
        <v>624000</v>
      </c>
      <c r="F222" s="426">
        <f t="shared" si="24"/>
        <v>102.80065897858319</v>
      </c>
      <c r="H222" s="384"/>
      <c r="I222" s="384"/>
      <c r="J222" s="384"/>
      <c r="K222" s="384"/>
      <c r="L222" s="384"/>
      <c r="M222" s="384"/>
    </row>
    <row r="223" spans="1:13" s="427" customFormat="1" ht="12.75" customHeight="1">
      <c r="A223" s="438">
        <v>312</v>
      </c>
      <c r="B223" s="437" t="s">
        <v>58</v>
      </c>
      <c r="C223" s="92">
        <f>C224</f>
        <v>206000</v>
      </c>
      <c r="D223" s="92">
        <f>D224</f>
        <v>45000</v>
      </c>
      <c r="E223" s="92">
        <f>E224</f>
        <v>251000</v>
      </c>
      <c r="F223" s="401">
        <f t="shared" si="24"/>
        <v>121.84466019417475</v>
      </c>
      <c r="H223" s="384"/>
      <c r="I223" s="384"/>
      <c r="J223" s="384"/>
      <c r="K223" s="384"/>
      <c r="L223" s="384"/>
      <c r="M223" s="384"/>
    </row>
    <row r="224" spans="1:13" s="427" customFormat="1" ht="12.75" customHeight="1">
      <c r="A224" s="403">
        <v>3121</v>
      </c>
      <c r="B224" s="138" t="s">
        <v>58</v>
      </c>
      <c r="C224" s="89">
        <v>206000</v>
      </c>
      <c r="D224" s="89">
        <v>45000</v>
      </c>
      <c r="E224" s="89">
        <f>C224+D224</f>
        <v>251000</v>
      </c>
      <c r="F224" s="426">
        <f t="shared" si="24"/>
        <v>121.84466019417475</v>
      </c>
      <c r="H224" s="384"/>
      <c r="I224" s="384"/>
      <c r="J224" s="384"/>
      <c r="K224" s="384"/>
      <c r="L224" s="384"/>
      <c r="M224" s="384"/>
    </row>
    <row r="225" spans="1:13" s="427" customFormat="1" ht="12.75" customHeight="1">
      <c r="A225" s="438">
        <v>313</v>
      </c>
      <c r="B225" s="437" t="s">
        <v>59</v>
      </c>
      <c r="C225" s="92">
        <f>C226+C227</f>
        <v>749000</v>
      </c>
      <c r="D225" s="92">
        <f>D226+D227</f>
        <v>70000</v>
      </c>
      <c r="E225" s="92">
        <f>E226+E227</f>
        <v>819000</v>
      </c>
      <c r="F225" s="401">
        <f t="shared" si="24"/>
        <v>109.34579439252336</v>
      </c>
      <c r="H225" s="384"/>
      <c r="I225" s="384"/>
      <c r="J225" s="384"/>
      <c r="K225" s="384"/>
      <c r="L225" s="384"/>
      <c r="M225" s="384"/>
    </row>
    <row r="226" spans="1:13" s="427" customFormat="1" ht="12.75" customHeight="1">
      <c r="A226" s="403">
        <v>3132</v>
      </c>
      <c r="B226" s="138" t="s">
        <v>95</v>
      </c>
      <c r="C226" s="89">
        <v>749000</v>
      </c>
      <c r="D226" s="89">
        <v>70000</v>
      </c>
      <c r="E226" s="89">
        <f>C226+D226</f>
        <v>819000</v>
      </c>
      <c r="F226" s="426">
        <f t="shared" si="24"/>
        <v>109.34579439252336</v>
      </c>
      <c r="H226" s="384"/>
      <c r="I226" s="384"/>
      <c r="J226" s="384"/>
      <c r="K226" s="384"/>
      <c r="L226" s="384"/>
      <c r="M226" s="384"/>
    </row>
    <row r="227" spans="1:13" s="427" customFormat="1" ht="12.75" customHeight="1" hidden="1">
      <c r="A227" s="403">
        <v>3133</v>
      </c>
      <c r="B227" s="138" t="s">
        <v>96</v>
      </c>
      <c r="C227" s="89">
        <v>0</v>
      </c>
      <c r="D227" s="89"/>
      <c r="E227" s="89">
        <f>C227+D227</f>
        <v>0</v>
      </c>
      <c r="F227" s="401" t="e">
        <f t="shared" si="24"/>
        <v>#DIV/0!</v>
      </c>
      <c r="H227" s="384"/>
      <c r="I227" s="384"/>
      <c r="J227" s="384"/>
      <c r="K227" s="384"/>
      <c r="L227" s="384"/>
      <c r="M227" s="384"/>
    </row>
    <row r="228" spans="1:13" s="427" customFormat="1" ht="12.75" customHeight="1">
      <c r="A228" s="438">
        <v>32</v>
      </c>
      <c r="B228" s="106" t="s">
        <v>5</v>
      </c>
      <c r="C228" s="92">
        <f>C229+C234+C240+C250+C252</f>
        <v>2852000</v>
      </c>
      <c r="D228" s="92">
        <f>D229+D234+D240+D250+D252</f>
        <v>-50000</v>
      </c>
      <c r="E228" s="92">
        <f>E229+E234+E240+E250+E252</f>
        <v>2802000</v>
      </c>
      <c r="F228" s="401">
        <f t="shared" si="24"/>
        <v>98.24684431977559</v>
      </c>
      <c r="H228" s="384"/>
      <c r="I228" s="384"/>
      <c r="J228" s="384"/>
      <c r="K228" s="384"/>
      <c r="L228" s="384"/>
      <c r="M228" s="384"/>
    </row>
    <row r="229" spans="1:13" s="427" customFormat="1" ht="12.75" customHeight="1">
      <c r="A229" s="438">
        <v>321</v>
      </c>
      <c r="B229" s="437" t="s">
        <v>9</v>
      </c>
      <c r="C229" s="92">
        <f>SUM(C230:C233)</f>
        <v>164000</v>
      </c>
      <c r="D229" s="92">
        <f>SUM(D230:D233)</f>
        <v>3000</v>
      </c>
      <c r="E229" s="92">
        <f>SUM(E230:E233)</f>
        <v>167000</v>
      </c>
      <c r="F229" s="401">
        <f t="shared" si="24"/>
        <v>101.82926829268293</v>
      </c>
      <c r="H229" s="384"/>
      <c r="I229" s="384"/>
      <c r="J229" s="384"/>
      <c r="K229" s="384"/>
      <c r="L229" s="384"/>
      <c r="M229" s="384"/>
    </row>
    <row r="230" spans="1:13" s="427" customFormat="1" ht="12.75" customHeight="1">
      <c r="A230" s="403">
        <v>3211</v>
      </c>
      <c r="B230" s="408" t="s">
        <v>60</v>
      </c>
      <c r="C230" s="89">
        <v>1000</v>
      </c>
      <c r="D230" s="89"/>
      <c r="E230" s="89">
        <f>C230+D230</f>
        <v>1000</v>
      </c>
      <c r="F230" s="426">
        <f t="shared" si="24"/>
        <v>100</v>
      </c>
      <c r="H230" s="384"/>
      <c r="I230" s="384"/>
      <c r="J230" s="384"/>
      <c r="K230" s="384"/>
      <c r="L230" s="384"/>
      <c r="M230" s="384"/>
    </row>
    <row r="231" spans="1:13" s="427" customFormat="1" ht="12.75" customHeight="1">
      <c r="A231" s="403">
        <v>3212</v>
      </c>
      <c r="B231" s="408" t="s">
        <v>61</v>
      </c>
      <c r="C231" s="89">
        <v>159000</v>
      </c>
      <c r="D231" s="89">
        <v>5000</v>
      </c>
      <c r="E231" s="89">
        <f>C231+D231</f>
        <v>164000</v>
      </c>
      <c r="F231" s="426">
        <f t="shared" si="24"/>
        <v>103.14465408805032</v>
      </c>
      <c r="H231" s="384"/>
      <c r="I231" s="384"/>
      <c r="J231" s="384"/>
      <c r="K231" s="384"/>
      <c r="L231" s="384"/>
      <c r="M231" s="384"/>
    </row>
    <row r="232" spans="1:13" s="427" customFormat="1" ht="12.75" customHeight="1">
      <c r="A232" s="403">
        <v>3213</v>
      </c>
      <c r="B232" s="408" t="s">
        <v>8</v>
      </c>
      <c r="C232" s="89">
        <v>3000</v>
      </c>
      <c r="D232" s="89">
        <v>-2000</v>
      </c>
      <c r="E232" s="89">
        <f>C232+D232</f>
        <v>1000</v>
      </c>
      <c r="F232" s="426">
        <f t="shared" si="24"/>
        <v>33.33333333333333</v>
      </c>
      <c r="H232" s="384"/>
      <c r="I232" s="384"/>
      <c r="J232" s="384"/>
      <c r="K232" s="384"/>
      <c r="L232" s="384"/>
      <c r="M232" s="384"/>
    </row>
    <row r="233" spans="1:13" s="427" customFormat="1" ht="12.75" customHeight="1">
      <c r="A233" s="403">
        <v>3214</v>
      </c>
      <c r="B233" s="408" t="s">
        <v>157</v>
      </c>
      <c r="C233" s="89">
        <v>1000</v>
      </c>
      <c r="D233" s="89"/>
      <c r="E233" s="89">
        <f>C233+D233</f>
        <v>1000</v>
      </c>
      <c r="F233" s="426">
        <f t="shared" si="24"/>
        <v>100</v>
      </c>
      <c r="H233" s="384"/>
      <c r="I233" s="384"/>
      <c r="J233" s="384"/>
      <c r="K233" s="384"/>
      <c r="L233" s="384"/>
      <c r="M233" s="384"/>
    </row>
    <row r="234" spans="1:13" s="427" customFormat="1" ht="12.75">
      <c r="A234" s="438">
        <v>322</v>
      </c>
      <c r="B234" s="437" t="s">
        <v>62</v>
      </c>
      <c r="C234" s="92">
        <f>SUM(C235:C239)</f>
        <v>346000</v>
      </c>
      <c r="D234" s="92">
        <f>SUM(D235:D239)</f>
        <v>-50000</v>
      </c>
      <c r="E234" s="92">
        <f>SUM(E235:E239)</f>
        <v>296000</v>
      </c>
      <c r="F234" s="401">
        <f t="shared" si="24"/>
        <v>85.54913294797689</v>
      </c>
      <c r="H234" s="384"/>
      <c r="I234" s="384"/>
      <c r="J234" s="384"/>
      <c r="K234" s="384"/>
      <c r="L234" s="384"/>
      <c r="M234" s="384"/>
    </row>
    <row r="235" spans="1:13" s="427" customFormat="1" ht="13.5">
      <c r="A235" s="405">
        <v>3221</v>
      </c>
      <c r="B235" s="138" t="s">
        <v>63</v>
      </c>
      <c r="C235" s="89">
        <v>133000</v>
      </c>
      <c r="D235" s="89">
        <v>5000</v>
      </c>
      <c r="E235" s="89">
        <f>C235+D235</f>
        <v>138000</v>
      </c>
      <c r="F235" s="426">
        <f t="shared" si="24"/>
        <v>103.7593984962406</v>
      </c>
      <c r="H235" s="384"/>
      <c r="I235" s="384"/>
      <c r="J235" s="384"/>
      <c r="K235" s="384"/>
      <c r="L235" s="384"/>
      <c r="M235" s="384"/>
    </row>
    <row r="236" spans="1:13" s="427" customFormat="1" ht="13.5">
      <c r="A236" s="405">
        <v>3223</v>
      </c>
      <c r="B236" s="138" t="s">
        <v>64</v>
      </c>
      <c r="C236" s="89">
        <v>199000</v>
      </c>
      <c r="D236" s="89">
        <v>-55000</v>
      </c>
      <c r="E236" s="89">
        <f>C236+D236</f>
        <v>144000</v>
      </c>
      <c r="F236" s="426">
        <f t="shared" si="24"/>
        <v>72.36180904522614</v>
      </c>
      <c r="H236" s="384"/>
      <c r="I236" s="384"/>
      <c r="J236" s="384"/>
      <c r="K236" s="384"/>
      <c r="L236" s="384"/>
      <c r="M236" s="384"/>
    </row>
    <row r="237" spans="1:13" s="427" customFormat="1" ht="13.5">
      <c r="A237" s="405">
        <v>3224</v>
      </c>
      <c r="B237" s="139" t="s">
        <v>10</v>
      </c>
      <c r="C237" s="89">
        <v>7000</v>
      </c>
      <c r="D237" s="89"/>
      <c r="E237" s="89">
        <f>C237+D237</f>
        <v>7000</v>
      </c>
      <c r="F237" s="426">
        <f t="shared" si="24"/>
        <v>100</v>
      </c>
      <c r="H237" s="384"/>
      <c r="I237" s="384"/>
      <c r="J237" s="384"/>
      <c r="K237" s="384"/>
      <c r="L237" s="384"/>
      <c r="M237" s="384"/>
    </row>
    <row r="238" spans="1:13" s="427" customFormat="1" ht="13.5">
      <c r="A238" s="405" t="s">
        <v>11</v>
      </c>
      <c r="B238" s="139" t="s">
        <v>12</v>
      </c>
      <c r="C238" s="89">
        <v>4000</v>
      </c>
      <c r="D238" s="89"/>
      <c r="E238" s="89">
        <f>C238+D238</f>
        <v>4000</v>
      </c>
      <c r="F238" s="426">
        <f t="shared" si="24"/>
        <v>100</v>
      </c>
      <c r="H238" s="384"/>
      <c r="I238" s="384"/>
      <c r="J238" s="384"/>
      <c r="K238" s="384"/>
      <c r="L238" s="384"/>
      <c r="M238" s="384"/>
    </row>
    <row r="239" spans="1:13" s="427" customFormat="1" ht="13.5">
      <c r="A239" s="405">
        <v>3227</v>
      </c>
      <c r="B239" s="139" t="s">
        <v>140</v>
      </c>
      <c r="C239" s="89">
        <v>3000</v>
      </c>
      <c r="D239" s="89"/>
      <c r="E239" s="89">
        <f>C239+D239</f>
        <v>3000</v>
      </c>
      <c r="F239" s="426">
        <f t="shared" si="24"/>
        <v>100</v>
      </c>
      <c r="H239" s="384"/>
      <c r="I239" s="384"/>
      <c r="J239" s="384"/>
      <c r="K239" s="384"/>
      <c r="L239" s="384"/>
      <c r="M239" s="384"/>
    </row>
    <row r="240" spans="1:13" s="427" customFormat="1" ht="12.75">
      <c r="A240" s="438">
        <v>323</v>
      </c>
      <c r="B240" s="437" t="s">
        <v>13</v>
      </c>
      <c r="C240" s="92">
        <f>SUM(C241:C249)</f>
        <v>2165000</v>
      </c>
      <c r="D240" s="92">
        <f>SUM(D241:D249)</f>
        <v>2000</v>
      </c>
      <c r="E240" s="92">
        <f>SUM(E241:E249)</f>
        <v>2167000</v>
      </c>
      <c r="F240" s="401">
        <f t="shared" si="24"/>
        <v>100.09237875288683</v>
      </c>
      <c r="H240" s="384"/>
      <c r="I240" s="384"/>
      <c r="J240" s="384"/>
      <c r="K240" s="384"/>
      <c r="L240" s="384"/>
      <c r="M240" s="384"/>
    </row>
    <row r="241" spans="1:13" s="427" customFormat="1" ht="13.5">
      <c r="A241" s="403">
        <v>3231</v>
      </c>
      <c r="B241" s="109" t="s">
        <v>65</v>
      </c>
      <c r="C241" s="89">
        <v>1128000</v>
      </c>
      <c r="D241" s="89">
        <v>-50000</v>
      </c>
      <c r="E241" s="89">
        <f aca="true" t="shared" si="27" ref="E241:E249">C241+D241</f>
        <v>1078000</v>
      </c>
      <c r="F241" s="426">
        <f t="shared" si="24"/>
        <v>95.56737588652481</v>
      </c>
      <c r="H241" s="384"/>
      <c r="I241" s="384"/>
      <c r="J241" s="384"/>
      <c r="K241" s="384"/>
      <c r="L241" s="384"/>
      <c r="M241" s="384"/>
    </row>
    <row r="242" spans="1:13" s="427" customFormat="1" ht="13.5">
      <c r="A242" s="403">
        <v>3232</v>
      </c>
      <c r="B242" s="139" t="s">
        <v>14</v>
      </c>
      <c r="C242" s="89">
        <v>159000</v>
      </c>
      <c r="D242" s="89">
        <v>50000</v>
      </c>
      <c r="E242" s="89">
        <f t="shared" si="27"/>
        <v>209000</v>
      </c>
      <c r="F242" s="426">
        <f t="shared" si="24"/>
        <v>131.44654088050314</v>
      </c>
      <c r="H242" s="384"/>
      <c r="I242" s="384"/>
      <c r="J242" s="384"/>
      <c r="K242" s="384"/>
      <c r="L242" s="384"/>
      <c r="M242" s="384"/>
    </row>
    <row r="243" spans="1:13" s="427" customFormat="1" ht="13.5">
      <c r="A243" s="403">
        <v>3233</v>
      </c>
      <c r="B243" s="408" t="s">
        <v>66</v>
      </c>
      <c r="C243" s="89">
        <v>332000</v>
      </c>
      <c r="D243" s="89"/>
      <c r="E243" s="89">
        <f t="shared" si="27"/>
        <v>332000</v>
      </c>
      <c r="F243" s="426">
        <f t="shared" si="24"/>
        <v>100</v>
      </c>
      <c r="H243" s="384"/>
      <c r="I243" s="384"/>
      <c r="J243" s="384"/>
      <c r="K243" s="384"/>
      <c r="L243" s="384"/>
      <c r="M243" s="384"/>
    </row>
    <row r="244" spans="1:13" s="427" customFormat="1" ht="13.5">
      <c r="A244" s="403">
        <v>3234</v>
      </c>
      <c r="B244" s="408" t="s">
        <v>67</v>
      </c>
      <c r="C244" s="89">
        <v>60000</v>
      </c>
      <c r="D244" s="89">
        <v>-5000</v>
      </c>
      <c r="E244" s="89">
        <f t="shared" si="27"/>
        <v>55000</v>
      </c>
      <c r="F244" s="426">
        <f t="shared" si="24"/>
        <v>91.66666666666666</v>
      </c>
      <c r="H244" s="384"/>
      <c r="I244" s="384"/>
      <c r="J244" s="384"/>
      <c r="K244" s="384"/>
      <c r="L244" s="384"/>
      <c r="M244" s="384"/>
    </row>
    <row r="245" spans="1:13" s="427" customFormat="1" ht="13.5">
      <c r="A245" s="403">
        <v>3235</v>
      </c>
      <c r="B245" s="408" t="s">
        <v>68</v>
      </c>
      <c r="C245" s="89">
        <v>226000</v>
      </c>
      <c r="D245" s="89">
        <v>-70000</v>
      </c>
      <c r="E245" s="89">
        <f t="shared" si="27"/>
        <v>156000</v>
      </c>
      <c r="F245" s="426">
        <f t="shared" si="24"/>
        <v>69.02654867256636</v>
      </c>
      <c r="H245" s="384"/>
      <c r="I245" s="384"/>
      <c r="J245" s="384"/>
      <c r="K245" s="384"/>
      <c r="L245" s="384"/>
      <c r="M245" s="384"/>
    </row>
    <row r="246" spans="1:13" s="427" customFormat="1" ht="13.5">
      <c r="A246" s="403">
        <v>3236</v>
      </c>
      <c r="B246" s="408" t="s">
        <v>120</v>
      </c>
      <c r="C246" s="89">
        <v>35000</v>
      </c>
      <c r="D246" s="89">
        <v>0</v>
      </c>
      <c r="E246" s="89">
        <f t="shared" si="27"/>
        <v>35000</v>
      </c>
      <c r="F246" s="426">
        <f t="shared" si="24"/>
        <v>100</v>
      </c>
      <c r="H246" s="384"/>
      <c r="I246" s="384"/>
      <c r="J246" s="384"/>
      <c r="K246" s="384"/>
      <c r="L246" s="384"/>
      <c r="M246" s="384"/>
    </row>
    <row r="247" spans="1:13" s="427" customFormat="1" ht="13.5">
      <c r="A247" s="403">
        <v>3237</v>
      </c>
      <c r="B247" s="408" t="s">
        <v>15</v>
      </c>
      <c r="C247" s="89">
        <v>66000</v>
      </c>
      <c r="D247" s="89"/>
      <c r="E247" s="89">
        <f t="shared" si="27"/>
        <v>66000</v>
      </c>
      <c r="F247" s="426">
        <f t="shared" si="24"/>
        <v>100</v>
      </c>
      <c r="H247" s="384"/>
      <c r="I247" s="384"/>
      <c r="J247" s="384"/>
      <c r="K247" s="384"/>
      <c r="L247" s="384"/>
      <c r="M247" s="384"/>
    </row>
    <row r="248" spans="1:13" s="427" customFormat="1" ht="13.5">
      <c r="A248" s="403">
        <v>3238</v>
      </c>
      <c r="B248" s="408" t="s">
        <v>119</v>
      </c>
      <c r="C248" s="89">
        <v>106000</v>
      </c>
      <c r="D248" s="89">
        <v>60000</v>
      </c>
      <c r="E248" s="89">
        <f t="shared" si="27"/>
        <v>166000</v>
      </c>
      <c r="F248" s="426">
        <f t="shared" si="24"/>
        <v>156.60377358490567</v>
      </c>
      <c r="H248" s="384"/>
      <c r="I248" s="384"/>
      <c r="J248" s="384"/>
      <c r="K248" s="384"/>
      <c r="L248" s="384"/>
      <c r="M248" s="384"/>
    </row>
    <row r="249" spans="1:13" s="427" customFormat="1" ht="13.5">
      <c r="A249" s="403">
        <v>3239</v>
      </c>
      <c r="B249" s="139" t="s">
        <v>69</v>
      </c>
      <c r="C249" s="89">
        <v>53000</v>
      </c>
      <c r="D249" s="89">
        <v>17000</v>
      </c>
      <c r="E249" s="89">
        <f t="shared" si="27"/>
        <v>70000</v>
      </c>
      <c r="F249" s="426">
        <f t="shared" si="24"/>
        <v>132.0754716981132</v>
      </c>
      <c r="H249" s="384"/>
      <c r="I249" s="384"/>
      <c r="J249" s="384"/>
      <c r="K249" s="384"/>
      <c r="L249" s="384"/>
      <c r="M249" s="384"/>
    </row>
    <row r="250" spans="1:13" s="427" customFormat="1" ht="12.75">
      <c r="A250" s="402">
        <v>324</v>
      </c>
      <c r="B250" s="407" t="s">
        <v>141</v>
      </c>
      <c r="C250" s="382">
        <f>SUM(C251)</f>
        <v>1000</v>
      </c>
      <c r="D250" s="382">
        <f>SUM(D251)</f>
        <v>0</v>
      </c>
      <c r="E250" s="382">
        <f>SUM(E251)</f>
        <v>1000</v>
      </c>
      <c r="F250" s="401">
        <f t="shared" si="24"/>
        <v>100</v>
      </c>
      <c r="H250" s="384"/>
      <c r="I250" s="384"/>
      <c r="J250" s="384"/>
      <c r="K250" s="384"/>
      <c r="L250" s="384"/>
      <c r="M250" s="384"/>
    </row>
    <row r="251" spans="1:13" s="427" customFormat="1" ht="13.5">
      <c r="A251" s="403">
        <v>3241</v>
      </c>
      <c r="B251" s="139" t="s">
        <v>141</v>
      </c>
      <c r="C251" s="89">
        <v>1000</v>
      </c>
      <c r="D251" s="89"/>
      <c r="E251" s="89">
        <f>C251+D251</f>
        <v>1000</v>
      </c>
      <c r="F251" s="426">
        <f t="shared" si="24"/>
        <v>100</v>
      </c>
      <c r="H251" s="384"/>
      <c r="I251" s="384"/>
      <c r="J251" s="384"/>
      <c r="K251" s="384"/>
      <c r="L251" s="384"/>
      <c r="M251" s="384"/>
    </row>
    <row r="252" spans="1:13" s="427" customFormat="1" ht="12.75">
      <c r="A252" s="402">
        <v>329</v>
      </c>
      <c r="B252" s="407" t="s">
        <v>70</v>
      </c>
      <c r="C252" s="92">
        <f>SUM(C253:C259)</f>
        <v>176000</v>
      </c>
      <c r="D252" s="92">
        <f>SUM(D253:D259)</f>
        <v>-5000</v>
      </c>
      <c r="E252" s="92">
        <f>SUM(E253:E259)</f>
        <v>171000</v>
      </c>
      <c r="F252" s="401">
        <f t="shared" si="24"/>
        <v>97.1590909090909</v>
      </c>
      <c r="H252" s="384"/>
      <c r="I252" s="384"/>
      <c r="J252" s="384"/>
      <c r="K252" s="384"/>
      <c r="L252" s="384"/>
      <c r="M252" s="384"/>
    </row>
    <row r="253" spans="1:13" s="427" customFormat="1" ht="13.5">
      <c r="A253" s="403">
        <v>3291</v>
      </c>
      <c r="B253" s="138" t="s">
        <v>85</v>
      </c>
      <c r="C253" s="89">
        <v>13000</v>
      </c>
      <c r="D253" s="89"/>
      <c r="E253" s="89">
        <f aca="true" t="shared" si="28" ref="E253:E259">C253+D253</f>
        <v>13000</v>
      </c>
      <c r="F253" s="426">
        <f t="shared" si="24"/>
        <v>100</v>
      </c>
      <c r="H253" s="384"/>
      <c r="I253" s="384"/>
      <c r="J253" s="384"/>
      <c r="K253" s="384"/>
      <c r="L253" s="384"/>
      <c r="M253" s="384"/>
    </row>
    <row r="254" spans="1:13" s="427" customFormat="1" ht="13.5">
      <c r="A254" s="403">
        <v>3292</v>
      </c>
      <c r="B254" s="139" t="s">
        <v>158</v>
      </c>
      <c r="C254" s="89">
        <v>13000</v>
      </c>
      <c r="D254" s="89"/>
      <c r="E254" s="89">
        <f t="shared" si="28"/>
        <v>13000</v>
      </c>
      <c r="F254" s="426">
        <f t="shared" si="24"/>
        <v>100</v>
      </c>
      <c r="H254" s="384"/>
      <c r="I254" s="384"/>
      <c r="J254" s="384"/>
      <c r="K254" s="384"/>
      <c r="L254" s="384"/>
      <c r="M254" s="384"/>
    </row>
    <row r="255" spans="1:13" s="427" customFormat="1" ht="13.5">
      <c r="A255" s="403">
        <v>3293</v>
      </c>
      <c r="B255" s="139" t="s">
        <v>72</v>
      </c>
      <c r="C255" s="89">
        <v>3000</v>
      </c>
      <c r="D255" s="89"/>
      <c r="E255" s="89">
        <f t="shared" si="28"/>
        <v>3000</v>
      </c>
      <c r="F255" s="426">
        <f t="shared" si="24"/>
        <v>100</v>
      </c>
      <c r="H255" s="384"/>
      <c r="I255" s="384"/>
      <c r="J255" s="384"/>
      <c r="K255" s="384"/>
      <c r="L255" s="384"/>
      <c r="M255" s="384"/>
    </row>
    <row r="256" spans="1:13" s="427" customFormat="1" ht="13.5">
      <c r="A256" s="403">
        <v>3294</v>
      </c>
      <c r="B256" s="138" t="s">
        <v>216</v>
      </c>
      <c r="C256" s="89">
        <v>1000</v>
      </c>
      <c r="D256" s="89"/>
      <c r="E256" s="89">
        <f t="shared" si="28"/>
        <v>1000</v>
      </c>
      <c r="F256" s="426">
        <f t="shared" si="24"/>
        <v>100</v>
      </c>
      <c r="H256" s="384"/>
      <c r="I256" s="384"/>
      <c r="J256" s="384"/>
      <c r="K256" s="384"/>
      <c r="L256" s="384"/>
      <c r="M256" s="384"/>
    </row>
    <row r="257" spans="1:13" s="427" customFormat="1" ht="13.5">
      <c r="A257" s="403">
        <v>3295</v>
      </c>
      <c r="B257" s="139" t="s">
        <v>142</v>
      </c>
      <c r="C257" s="89">
        <v>133000</v>
      </c>
      <c r="D257" s="89"/>
      <c r="E257" s="89">
        <f t="shared" si="28"/>
        <v>133000</v>
      </c>
      <c r="F257" s="426">
        <f t="shared" si="24"/>
        <v>100</v>
      </c>
      <c r="H257" s="384"/>
      <c r="I257" s="384"/>
      <c r="J257" s="384"/>
      <c r="K257" s="384"/>
      <c r="L257" s="384"/>
      <c r="M257" s="384"/>
    </row>
    <row r="258" spans="1:13" s="427" customFormat="1" ht="13.5">
      <c r="A258" s="403">
        <v>3296</v>
      </c>
      <c r="B258" s="139" t="s">
        <v>162</v>
      </c>
      <c r="C258" s="89">
        <v>8000</v>
      </c>
      <c r="D258" s="89">
        <v>-5000</v>
      </c>
      <c r="E258" s="89">
        <f t="shared" si="28"/>
        <v>3000</v>
      </c>
      <c r="F258" s="426">
        <f aca="true" t="shared" si="29" ref="F258:F301">E258/C258*100</f>
        <v>37.5</v>
      </c>
      <c r="H258" s="384"/>
      <c r="I258" s="384"/>
      <c r="J258" s="384"/>
      <c r="K258" s="384"/>
      <c r="L258" s="384"/>
      <c r="M258" s="384"/>
    </row>
    <row r="259" spans="1:13" s="427" customFormat="1" ht="13.5">
      <c r="A259" s="403">
        <v>3299</v>
      </c>
      <c r="B259" s="139" t="s">
        <v>181</v>
      </c>
      <c r="C259" s="89">
        <v>5000</v>
      </c>
      <c r="D259" s="89"/>
      <c r="E259" s="89">
        <f t="shared" si="28"/>
        <v>5000</v>
      </c>
      <c r="F259" s="426">
        <f t="shared" si="29"/>
        <v>100</v>
      </c>
      <c r="H259" s="384"/>
      <c r="I259" s="384"/>
      <c r="J259" s="384"/>
      <c r="K259" s="384"/>
      <c r="L259" s="384"/>
      <c r="M259" s="384"/>
    </row>
    <row r="260" spans="1:13" s="427" customFormat="1" ht="12.75">
      <c r="A260" s="438">
        <v>34</v>
      </c>
      <c r="B260" s="437" t="s">
        <v>90</v>
      </c>
      <c r="C260" s="92">
        <f>C261</f>
        <v>1595000</v>
      </c>
      <c r="D260" s="92">
        <f>D261</f>
        <v>-100000</v>
      </c>
      <c r="E260" s="92">
        <f>E261</f>
        <v>1495000</v>
      </c>
      <c r="F260" s="401">
        <f t="shared" si="29"/>
        <v>93.73040752351098</v>
      </c>
      <c r="H260" s="384"/>
      <c r="I260" s="384"/>
      <c r="J260" s="384"/>
      <c r="K260" s="384"/>
      <c r="L260" s="384"/>
      <c r="M260" s="384"/>
    </row>
    <row r="261" spans="1:13" s="427" customFormat="1" ht="12.75">
      <c r="A261" s="438">
        <v>343</v>
      </c>
      <c r="B261" s="437" t="s">
        <v>76</v>
      </c>
      <c r="C261" s="92">
        <f>SUM(C262:C264)</f>
        <v>1595000</v>
      </c>
      <c r="D261" s="92">
        <f>SUM(D262:D264)</f>
        <v>-100000</v>
      </c>
      <c r="E261" s="92">
        <f>SUM(E262:E264)</f>
        <v>1495000</v>
      </c>
      <c r="F261" s="401">
        <f t="shared" si="29"/>
        <v>93.73040752351098</v>
      </c>
      <c r="H261" s="384"/>
      <c r="I261" s="384"/>
      <c r="J261" s="384"/>
      <c r="K261" s="384"/>
      <c r="L261" s="384"/>
      <c r="M261" s="384"/>
    </row>
    <row r="262" spans="1:13" s="427" customFormat="1" ht="13.5">
      <c r="A262" s="440">
        <v>3431</v>
      </c>
      <c r="B262" s="140" t="s">
        <v>77</v>
      </c>
      <c r="C262" s="89">
        <v>1593000</v>
      </c>
      <c r="D262" s="89">
        <v>-100000</v>
      </c>
      <c r="E262" s="89">
        <f>C262+D262</f>
        <v>1493000</v>
      </c>
      <c r="F262" s="426">
        <f t="shared" si="29"/>
        <v>93.72253609541745</v>
      </c>
      <c r="H262" s="384"/>
      <c r="I262" s="384"/>
      <c r="J262" s="384"/>
      <c r="K262" s="384"/>
      <c r="L262" s="384"/>
      <c r="M262" s="384"/>
    </row>
    <row r="263" spans="1:13" s="427" customFormat="1" ht="13.5">
      <c r="A263" s="440">
        <v>3433</v>
      </c>
      <c r="B263" s="140" t="s">
        <v>78</v>
      </c>
      <c r="C263" s="89">
        <v>1000</v>
      </c>
      <c r="D263" s="89"/>
      <c r="E263" s="89">
        <f>C263+D263</f>
        <v>1000</v>
      </c>
      <c r="F263" s="426">
        <f t="shared" si="29"/>
        <v>100</v>
      </c>
      <c r="H263" s="384"/>
      <c r="I263" s="384"/>
      <c r="J263" s="384"/>
      <c r="K263" s="384"/>
      <c r="L263" s="384"/>
      <c r="M263" s="384"/>
    </row>
    <row r="264" spans="1:13" s="427" customFormat="1" ht="13.5">
      <c r="A264" s="440">
        <v>3434</v>
      </c>
      <c r="B264" s="140" t="s">
        <v>121</v>
      </c>
      <c r="C264" s="89">
        <v>1000</v>
      </c>
      <c r="D264" s="89"/>
      <c r="E264" s="89">
        <f>C264+D264</f>
        <v>1000</v>
      </c>
      <c r="F264" s="426">
        <f t="shared" si="29"/>
        <v>100</v>
      </c>
      <c r="H264" s="384"/>
      <c r="I264" s="384"/>
      <c r="J264" s="384"/>
      <c r="K264" s="384"/>
      <c r="L264" s="384"/>
      <c r="M264" s="384"/>
    </row>
    <row r="265" spans="1:13" s="427" customFormat="1" ht="12.75">
      <c r="A265" s="441">
        <v>38</v>
      </c>
      <c r="B265" s="107" t="s">
        <v>217</v>
      </c>
      <c r="C265" s="383">
        <f>C266</f>
        <v>13000</v>
      </c>
      <c r="D265" s="383">
        <f>D266</f>
        <v>0</v>
      </c>
      <c r="E265" s="383">
        <f>E266</f>
        <v>13000</v>
      </c>
      <c r="F265" s="401">
        <f t="shared" si="29"/>
        <v>100</v>
      </c>
      <c r="H265" s="384"/>
      <c r="I265" s="384"/>
      <c r="J265" s="384"/>
      <c r="K265" s="384"/>
      <c r="L265" s="384"/>
      <c r="M265" s="384"/>
    </row>
    <row r="266" spans="1:13" s="427" customFormat="1" ht="12.75">
      <c r="A266" s="441">
        <v>381</v>
      </c>
      <c r="B266" s="107" t="s">
        <v>219</v>
      </c>
      <c r="C266" s="383">
        <f>SUM(C267)</f>
        <v>13000</v>
      </c>
      <c r="D266" s="383">
        <f>SUM(D267)</f>
        <v>0</v>
      </c>
      <c r="E266" s="383">
        <f>SUM(E267)</f>
        <v>13000</v>
      </c>
      <c r="F266" s="401">
        <f t="shared" si="29"/>
        <v>100</v>
      </c>
      <c r="H266" s="384"/>
      <c r="I266" s="384"/>
      <c r="J266" s="384"/>
      <c r="K266" s="384"/>
      <c r="L266" s="384"/>
      <c r="M266" s="384"/>
    </row>
    <row r="267" spans="1:13" s="427" customFormat="1" ht="13.5">
      <c r="A267" s="405">
        <v>3811</v>
      </c>
      <c r="B267" s="141" t="s">
        <v>220</v>
      </c>
      <c r="C267" s="89">
        <v>13000</v>
      </c>
      <c r="D267" s="89"/>
      <c r="E267" s="89">
        <f>C267+D267</f>
        <v>13000</v>
      </c>
      <c r="F267" s="426">
        <f t="shared" si="29"/>
        <v>100</v>
      </c>
      <c r="H267" s="384"/>
      <c r="I267" s="384"/>
      <c r="J267" s="384"/>
      <c r="K267" s="384"/>
      <c r="L267" s="384"/>
      <c r="M267" s="384"/>
    </row>
    <row r="268" spans="1:13" s="427" customFormat="1" ht="13.5">
      <c r="A268" s="405"/>
      <c r="B268" s="141"/>
      <c r="C268" s="89"/>
      <c r="D268" s="487"/>
      <c r="E268" s="89"/>
      <c r="F268" s="401"/>
      <c r="H268" s="384"/>
      <c r="I268" s="384"/>
      <c r="J268" s="384"/>
      <c r="K268" s="384"/>
      <c r="L268" s="384"/>
      <c r="M268" s="384"/>
    </row>
    <row r="269" spans="1:13" s="427" customFormat="1" ht="25.5">
      <c r="A269" s="106" t="s">
        <v>244</v>
      </c>
      <c r="B269" s="443" t="s">
        <v>314</v>
      </c>
      <c r="C269" s="92">
        <f>C270</f>
        <v>54000</v>
      </c>
      <c r="D269" s="92">
        <f>D270</f>
        <v>-15000</v>
      </c>
      <c r="E269" s="92">
        <f>E270</f>
        <v>39000</v>
      </c>
      <c r="F269" s="401">
        <f t="shared" si="29"/>
        <v>72.22222222222221</v>
      </c>
      <c r="H269" s="384"/>
      <c r="I269" s="384"/>
      <c r="J269" s="384"/>
      <c r="K269" s="384"/>
      <c r="L269" s="384"/>
      <c r="M269" s="384"/>
    </row>
    <row r="270" spans="1:13" s="427" customFormat="1" ht="12.75">
      <c r="A270" s="432">
        <v>42</v>
      </c>
      <c r="B270" s="106" t="s">
        <v>18</v>
      </c>
      <c r="C270" s="92">
        <f>SUM(C271+C276)</f>
        <v>54000</v>
      </c>
      <c r="D270" s="92">
        <f>SUM(D271+D276)</f>
        <v>-15000</v>
      </c>
      <c r="E270" s="92">
        <f>SUM(E271+E276)</f>
        <v>39000</v>
      </c>
      <c r="F270" s="401">
        <f t="shared" si="29"/>
        <v>72.22222222222221</v>
      </c>
      <c r="H270" s="384"/>
      <c r="I270" s="384"/>
      <c r="J270" s="384"/>
      <c r="K270" s="384"/>
      <c r="L270" s="384"/>
      <c r="M270" s="384"/>
    </row>
    <row r="271" spans="1:13" s="427" customFormat="1" ht="12.75">
      <c r="A271" s="107">
        <v>422</v>
      </c>
      <c r="B271" s="444" t="s">
        <v>26</v>
      </c>
      <c r="C271" s="92">
        <f>SUM(C272:C275)</f>
        <v>27000</v>
      </c>
      <c r="D271" s="92">
        <f>SUM(D272:D275)</f>
        <v>0</v>
      </c>
      <c r="E271" s="92">
        <f>SUM(E272:E275)</f>
        <v>27000</v>
      </c>
      <c r="F271" s="401">
        <f t="shared" si="29"/>
        <v>100</v>
      </c>
      <c r="H271" s="384"/>
      <c r="I271" s="384"/>
      <c r="J271" s="384"/>
      <c r="K271" s="384"/>
      <c r="L271" s="384"/>
      <c r="M271" s="384"/>
    </row>
    <row r="272" spans="1:13" s="427" customFormat="1" ht="13.5">
      <c r="A272" s="448">
        <v>4221</v>
      </c>
      <c r="B272" s="449" t="s">
        <v>23</v>
      </c>
      <c r="C272" s="89">
        <v>7000</v>
      </c>
      <c r="D272" s="89"/>
      <c r="E272" s="89">
        <f>C272+D272</f>
        <v>7000</v>
      </c>
      <c r="F272" s="426">
        <f t="shared" si="29"/>
        <v>100</v>
      </c>
      <c r="H272" s="384"/>
      <c r="I272" s="384"/>
      <c r="J272" s="384"/>
      <c r="K272" s="384"/>
      <c r="L272" s="384"/>
      <c r="M272" s="384"/>
    </row>
    <row r="273" spans="1:13" s="427" customFormat="1" ht="13.5">
      <c r="A273" s="434">
        <v>4222</v>
      </c>
      <c r="B273" s="449" t="s">
        <v>25</v>
      </c>
      <c r="C273" s="89">
        <v>13000</v>
      </c>
      <c r="D273" s="89"/>
      <c r="E273" s="89">
        <f>C273+D273</f>
        <v>13000</v>
      </c>
      <c r="F273" s="426">
        <f t="shared" si="29"/>
        <v>100</v>
      </c>
      <c r="H273" s="384"/>
      <c r="I273" s="384"/>
      <c r="J273" s="384"/>
      <c r="K273" s="384"/>
      <c r="L273" s="384"/>
      <c r="M273" s="384"/>
    </row>
    <row r="274" spans="1:13" s="427" customFormat="1" ht="13.5">
      <c r="A274" s="434">
        <v>4223</v>
      </c>
      <c r="B274" s="449" t="s">
        <v>124</v>
      </c>
      <c r="C274" s="89">
        <v>2000</v>
      </c>
      <c r="D274" s="89"/>
      <c r="E274" s="89">
        <f>C274+D274</f>
        <v>2000</v>
      </c>
      <c r="F274" s="426">
        <f t="shared" si="29"/>
        <v>100</v>
      </c>
      <c r="H274" s="384"/>
      <c r="I274" s="384"/>
      <c r="J274" s="384"/>
      <c r="K274" s="384"/>
      <c r="L274" s="384"/>
      <c r="M274" s="384"/>
    </row>
    <row r="275" spans="1:13" s="427" customFormat="1" ht="13.5">
      <c r="A275" s="448">
        <v>4227</v>
      </c>
      <c r="B275" s="449" t="s">
        <v>1</v>
      </c>
      <c r="C275" s="89">
        <v>5000</v>
      </c>
      <c r="D275" s="89"/>
      <c r="E275" s="89">
        <f>C275+D275</f>
        <v>5000</v>
      </c>
      <c r="F275" s="426">
        <f t="shared" si="29"/>
        <v>100</v>
      </c>
      <c r="H275" s="384"/>
      <c r="I275" s="384"/>
      <c r="J275" s="384"/>
      <c r="K275" s="384"/>
      <c r="L275" s="384"/>
      <c r="M275" s="384"/>
    </row>
    <row r="276" spans="1:13" s="427" customFormat="1" ht="12.75">
      <c r="A276" s="450">
        <v>426</v>
      </c>
      <c r="B276" s="444" t="s">
        <v>87</v>
      </c>
      <c r="C276" s="78">
        <f>SUM(C277)</f>
        <v>27000</v>
      </c>
      <c r="D276" s="78">
        <f>SUM(D277)</f>
        <v>-15000</v>
      </c>
      <c r="E276" s="78">
        <f>SUM(E277)</f>
        <v>12000</v>
      </c>
      <c r="F276" s="401">
        <f t="shared" si="29"/>
        <v>44.44444444444444</v>
      </c>
      <c r="H276" s="384"/>
      <c r="I276" s="384"/>
      <c r="J276" s="384"/>
      <c r="K276" s="384"/>
      <c r="L276" s="384"/>
      <c r="M276" s="384"/>
    </row>
    <row r="277" spans="1:13" s="427" customFormat="1" ht="13.5">
      <c r="A277" s="448">
        <v>4262</v>
      </c>
      <c r="B277" s="449" t="s">
        <v>125</v>
      </c>
      <c r="C277" s="89">
        <v>27000</v>
      </c>
      <c r="D277" s="89">
        <v>-15000</v>
      </c>
      <c r="E277" s="89">
        <f>C277+D277</f>
        <v>12000</v>
      </c>
      <c r="F277" s="426">
        <f t="shared" si="29"/>
        <v>44.44444444444444</v>
      </c>
      <c r="H277" s="384"/>
      <c r="I277" s="384"/>
      <c r="J277" s="384"/>
      <c r="K277" s="384"/>
      <c r="L277" s="384"/>
      <c r="M277" s="384"/>
    </row>
    <row r="278" spans="1:13" s="427" customFormat="1" ht="13.5">
      <c r="A278" s="405"/>
      <c r="B278" s="139"/>
      <c r="C278" s="89"/>
      <c r="D278" s="487"/>
      <c r="E278" s="89"/>
      <c r="F278" s="401"/>
      <c r="H278" s="384"/>
      <c r="I278" s="384"/>
      <c r="J278" s="384"/>
      <c r="K278" s="384"/>
      <c r="L278" s="384"/>
      <c r="M278" s="384"/>
    </row>
    <row r="279" spans="1:13" s="427" customFormat="1" ht="12.75">
      <c r="A279" s="399">
        <v>6002</v>
      </c>
      <c r="B279" s="399" t="s">
        <v>167</v>
      </c>
      <c r="C279" s="92">
        <f>C281+C285+C303+C321+C340</f>
        <v>13097865</v>
      </c>
      <c r="D279" s="92">
        <f>D281+D285+D303+D321+D340</f>
        <v>-2874690</v>
      </c>
      <c r="E279" s="92">
        <f>D279+C279</f>
        <v>10223175</v>
      </c>
      <c r="F279" s="401">
        <f t="shared" si="29"/>
        <v>78.05222454193871</v>
      </c>
      <c r="H279" s="384"/>
      <c r="I279" s="384"/>
      <c r="J279" s="384"/>
      <c r="K279" s="384"/>
      <c r="L279" s="384"/>
      <c r="M279" s="384"/>
    </row>
    <row r="280" spans="1:13" s="427" customFormat="1" ht="12.75">
      <c r="A280" s="402"/>
      <c r="B280" s="437"/>
      <c r="C280" s="92"/>
      <c r="D280" s="92"/>
      <c r="E280" s="92"/>
      <c r="F280" s="401"/>
      <c r="H280" s="384"/>
      <c r="I280" s="384"/>
      <c r="J280" s="384"/>
      <c r="K280" s="384"/>
      <c r="L280" s="384"/>
      <c r="M280" s="384"/>
    </row>
    <row r="281" spans="1:13" s="427" customFormat="1" ht="12.75">
      <c r="A281" s="402" t="s">
        <v>319</v>
      </c>
      <c r="B281" s="437" t="s">
        <v>320</v>
      </c>
      <c r="C281" s="92">
        <f aca="true" t="shared" si="30" ref="C281:E283">C282</f>
        <v>275</v>
      </c>
      <c r="D281" s="92">
        <f t="shared" si="30"/>
        <v>0</v>
      </c>
      <c r="E281" s="92">
        <f t="shared" si="30"/>
        <v>275</v>
      </c>
      <c r="F281" s="401"/>
      <c r="H281" s="384"/>
      <c r="I281" s="384"/>
      <c r="J281" s="384"/>
      <c r="K281" s="384"/>
      <c r="L281" s="384"/>
      <c r="M281" s="384"/>
    </row>
    <row r="282" spans="1:13" s="427" customFormat="1" ht="12.75">
      <c r="A282" s="402">
        <v>32</v>
      </c>
      <c r="B282" s="106" t="s">
        <v>5</v>
      </c>
      <c r="C282" s="92">
        <f t="shared" si="30"/>
        <v>275</v>
      </c>
      <c r="D282" s="92">
        <f t="shared" si="30"/>
        <v>0</v>
      </c>
      <c r="E282" s="92">
        <f t="shared" si="30"/>
        <v>275</v>
      </c>
      <c r="F282" s="401"/>
      <c r="H282" s="384"/>
      <c r="I282" s="384"/>
      <c r="J282" s="384"/>
      <c r="K282" s="384"/>
      <c r="L282" s="384"/>
      <c r="M282" s="384"/>
    </row>
    <row r="283" spans="1:13" s="427" customFormat="1" ht="12.75">
      <c r="A283" s="402">
        <v>321</v>
      </c>
      <c r="B283" s="437" t="s">
        <v>9</v>
      </c>
      <c r="C283" s="92">
        <f t="shared" si="30"/>
        <v>275</v>
      </c>
      <c r="D283" s="92">
        <f t="shared" si="30"/>
        <v>0</v>
      </c>
      <c r="E283" s="92">
        <f t="shared" si="30"/>
        <v>275</v>
      </c>
      <c r="F283" s="401"/>
      <c r="H283" s="384"/>
      <c r="I283" s="384"/>
      <c r="J283" s="384"/>
      <c r="K283" s="384"/>
      <c r="L283" s="384"/>
      <c r="M283" s="384"/>
    </row>
    <row r="284" spans="1:13" s="427" customFormat="1" ht="13.5">
      <c r="A284" s="403">
        <v>3211</v>
      </c>
      <c r="B284" s="408" t="s">
        <v>60</v>
      </c>
      <c r="C284" s="92">
        <v>275</v>
      </c>
      <c r="D284" s="89">
        <v>0</v>
      </c>
      <c r="E284" s="89">
        <f>D284+C284</f>
        <v>275</v>
      </c>
      <c r="F284" s="401"/>
      <c r="H284" s="384"/>
      <c r="I284" s="384"/>
      <c r="J284" s="384"/>
      <c r="K284" s="384"/>
      <c r="L284" s="384"/>
      <c r="M284" s="384"/>
    </row>
    <row r="285" spans="1:13" s="427" customFormat="1" ht="19.5" customHeight="1">
      <c r="A285" s="399" t="s">
        <v>246</v>
      </c>
      <c r="B285" s="103" t="s">
        <v>195</v>
      </c>
      <c r="C285" s="92">
        <f>C286+C292+C299</f>
        <v>9547590</v>
      </c>
      <c r="D285" s="92">
        <f>D286+D292+D299</f>
        <v>-429790</v>
      </c>
      <c r="E285" s="92">
        <f>E286+E292+E299</f>
        <v>9117800</v>
      </c>
      <c r="F285" s="401">
        <f t="shared" si="29"/>
        <v>95.49844515736432</v>
      </c>
      <c r="H285" s="384"/>
      <c r="I285" s="384"/>
      <c r="J285" s="384"/>
      <c r="K285" s="384"/>
      <c r="L285" s="384"/>
      <c r="M285" s="384"/>
    </row>
    <row r="286" spans="1:13" s="427" customFormat="1" ht="12.75">
      <c r="A286" s="406">
        <v>31</v>
      </c>
      <c r="B286" s="437" t="s">
        <v>54</v>
      </c>
      <c r="C286" s="92">
        <f>C287+C289</f>
        <v>590</v>
      </c>
      <c r="D286" s="92">
        <f>D287+D289</f>
        <v>541010</v>
      </c>
      <c r="E286" s="92">
        <f>E287+E289</f>
        <v>541600</v>
      </c>
      <c r="F286" s="401"/>
      <c r="H286" s="384"/>
      <c r="I286" s="384"/>
      <c r="J286" s="384"/>
      <c r="K286" s="384"/>
      <c r="L286" s="384"/>
      <c r="M286" s="384"/>
    </row>
    <row r="287" spans="1:13" s="427" customFormat="1" ht="12.75">
      <c r="A287" s="406">
        <v>311</v>
      </c>
      <c r="B287" s="437" t="s">
        <v>97</v>
      </c>
      <c r="C287" s="92">
        <f>C288</f>
        <v>500</v>
      </c>
      <c r="D287" s="92">
        <f>D288</f>
        <v>464400</v>
      </c>
      <c r="E287" s="92">
        <f>E288</f>
        <v>464900</v>
      </c>
      <c r="F287" s="401"/>
      <c r="H287" s="384"/>
      <c r="I287" s="384"/>
      <c r="J287" s="384"/>
      <c r="K287" s="384"/>
      <c r="L287" s="384"/>
      <c r="M287" s="384"/>
    </row>
    <row r="288" spans="1:13" s="427" customFormat="1" ht="13.5">
      <c r="A288" s="403">
        <v>3111</v>
      </c>
      <c r="B288" s="138" t="s">
        <v>56</v>
      </c>
      <c r="C288" s="89">
        <v>500</v>
      </c>
      <c r="D288" s="89">
        <v>464400</v>
      </c>
      <c r="E288" s="89">
        <f>C288+D288</f>
        <v>464900</v>
      </c>
      <c r="F288" s="426"/>
      <c r="H288" s="384"/>
      <c r="I288" s="488"/>
      <c r="J288" s="384"/>
      <c r="K288" s="384"/>
      <c r="L288" s="384"/>
      <c r="M288" s="384"/>
    </row>
    <row r="289" spans="1:13" s="427" customFormat="1" ht="12.75">
      <c r="A289" s="402">
        <v>313</v>
      </c>
      <c r="B289" s="437" t="s">
        <v>59</v>
      </c>
      <c r="C289" s="92">
        <f>C290+C291</f>
        <v>90</v>
      </c>
      <c r="D289" s="92">
        <f>D290+D291</f>
        <v>76610</v>
      </c>
      <c r="E289" s="92">
        <f>E290+E291</f>
        <v>76700</v>
      </c>
      <c r="F289" s="401"/>
      <c r="H289" s="384"/>
      <c r="I289" s="488"/>
      <c r="J289" s="384"/>
      <c r="K289" s="384"/>
      <c r="L289" s="384"/>
      <c r="M289" s="384"/>
    </row>
    <row r="290" spans="1:13" s="427" customFormat="1" ht="13.5">
      <c r="A290" s="403">
        <v>3132</v>
      </c>
      <c r="B290" s="138" t="s">
        <v>95</v>
      </c>
      <c r="C290" s="89">
        <v>90</v>
      </c>
      <c r="D290" s="89">
        <v>76610</v>
      </c>
      <c r="E290" s="89">
        <f>C290+D290</f>
        <v>76700</v>
      </c>
      <c r="F290" s="426"/>
      <c r="H290" s="384"/>
      <c r="I290" s="384"/>
      <c r="J290" s="384"/>
      <c r="K290" s="384"/>
      <c r="L290" s="384"/>
      <c r="M290" s="384"/>
    </row>
    <row r="291" spans="1:13" s="427" customFormat="1" ht="13.5" hidden="1">
      <c r="A291" s="403">
        <v>3133</v>
      </c>
      <c r="B291" s="138" t="s">
        <v>96</v>
      </c>
      <c r="C291" s="89">
        <v>0</v>
      </c>
      <c r="D291" s="89"/>
      <c r="E291" s="89">
        <f>C291+D291</f>
        <v>0</v>
      </c>
      <c r="F291" s="426" t="e">
        <f t="shared" si="29"/>
        <v>#DIV/0!</v>
      </c>
      <c r="H291" s="384"/>
      <c r="I291" s="384"/>
      <c r="J291" s="384"/>
      <c r="K291" s="384"/>
      <c r="L291" s="384"/>
      <c r="M291" s="384"/>
    </row>
    <row r="292" spans="1:13" s="427" customFormat="1" ht="12.75">
      <c r="A292" s="402">
        <v>32</v>
      </c>
      <c r="B292" s="106" t="s">
        <v>5</v>
      </c>
      <c r="C292" s="92">
        <f>C293+C296</f>
        <v>93000</v>
      </c>
      <c r="D292" s="92">
        <f>D293+D296</f>
        <v>29200</v>
      </c>
      <c r="E292" s="92">
        <f>E293+E296</f>
        <v>122200</v>
      </c>
      <c r="F292" s="401">
        <f t="shared" si="29"/>
        <v>131.3978494623656</v>
      </c>
      <c r="H292" s="384"/>
      <c r="I292" s="384"/>
      <c r="J292" s="384"/>
      <c r="K292" s="384"/>
      <c r="L292" s="384"/>
      <c r="M292" s="384"/>
    </row>
    <row r="293" spans="1:13" s="427" customFormat="1" ht="12.75">
      <c r="A293" s="402">
        <v>321</v>
      </c>
      <c r="B293" s="437" t="s">
        <v>9</v>
      </c>
      <c r="C293" s="92">
        <f>C294+C295</f>
        <v>53000</v>
      </c>
      <c r="D293" s="92">
        <f>D294+D295</f>
        <v>0</v>
      </c>
      <c r="E293" s="92">
        <f>E294+E295</f>
        <v>53000</v>
      </c>
      <c r="F293" s="401">
        <f t="shared" si="29"/>
        <v>100</v>
      </c>
      <c r="H293" s="384"/>
      <c r="I293" s="384"/>
      <c r="J293" s="384"/>
      <c r="K293" s="384"/>
      <c r="L293" s="384"/>
      <c r="M293" s="384"/>
    </row>
    <row r="294" spans="1:13" s="427" customFormat="1" ht="13.5">
      <c r="A294" s="403">
        <v>3211</v>
      </c>
      <c r="B294" s="408" t="s">
        <v>60</v>
      </c>
      <c r="C294" s="89">
        <v>53000</v>
      </c>
      <c r="D294" s="89"/>
      <c r="E294" s="89">
        <f>C294+D294</f>
        <v>53000</v>
      </c>
      <c r="F294" s="426">
        <f t="shared" si="29"/>
        <v>100</v>
      </c>
      <c r="H294" s="384"/>
      <c r="I294" s="384"/>
      <c r="J294" s="384"/>
      <c r="K294" s="384"/>
      <c r="L294" s="384"/>
      <c r="M294" s="384"/>
    </row>
    <row r="295" spans="1:13" s="427" customFormat="1" ht="13.5">
      <c r="A295" s="405">
        <v>3213</v>
      </c>
      <c r="B295" s="138" t="s">
        <v>8</v>
      </c>
      <c r="C295" s="89">
        <f>ROUND('posebni dio KN_NE VRIJEDI'!M318/'bilanca KN_NE VRIJEDI'!$E$30,0)</f>
        <v>0</v>
      </c>
      <c r="D295" s="89">
        <f>ROUND('posebni dio KN_NE VRIJEDI'!N318/'bilanca KN_NE VRIJEDI'!$E$30,0)</f>
        <v>0</v>
      </c>
      <c r="E295" s="89">
        <f>ROUND('posebni dio KN_NE VRIJEDI'!Q318/'bilanca KN_NE VRIJEDI'!$E$30,0)</f>
        <v>0</v>
      </c>
      <c r="F295" s="426" t="e">
        <f t="shared" si="29"/>
        <v>#DIV/0!</v>
      </c>
      <c r="H295" s="384"/>
      <c r="I295" s="384"/>
      <c r="J295" s="384"/>
      <c r="K295" s="384"/>
      <c r="L295" s="384"/>
      <c r="M295" s="384"/>
    </row>
    <row r="296" spans="1:13" s="427" customFormat="1" ht="12.75">
      <c r="A296" s="406">
        <v>323</v>
      </c>
      <c r="B296" s="437" t="s">
        <v>13</v>
      </c>
      <c r="C296" s="92">
        <f>SUM(C297:C298)</f>
        <v>40000</v>
      </c>
      <c r="D296" s="92">
        <f>SUM(D297:D298)</f>
        <v>29200</v>
      </c>
      <c r="E296" s="92">
        <f>SUM(E297:E298)</f>
        <v>69200</v>
      </c>
      <c r="F296" s="401">
        <f t="shared" si="29"/>
        <v>173</v>
      </c>
      <c r="H296" s="384"/>
      <c r="I296" s="384"/>
      <c r="J296" s="384"/>
      <c r="K296" s="384"/>
      <c r="L296" s="384"/>
      <c r="M296" s="384"/>
    </row>
    <row r="297" spans="1:13" s="427" customFormat="1" ht="13.5">
      <c r="A297" s="403">
        <v>3233</v>
      </c>
      <c r="B297" s="408" t="s">
        <v>66</v>
      </c>
      <c r="C297" s="89">
        <v>27000</v>
      </c>
      <c r="D297" s="89">
        <v>21700</v>
      </c>
      <c r="E297" s="89">
        <f>C297+D297</f>
        <v>48700</v>
      </c>
      <c r="F297" s="426">
        <f t="shared" si="29"/>
        <v>180.37037037037038</v>
      </c>
      <c r="H297" s="384"/>
      <c r="I297" s="384"/>
      <c r="J297" s="384"/>
      <c r="K297" s="384"/>
      <c r="L297" s="384"/>
      <c r="M297" s="384"/>
    </row>
    <row r="298" spans="1:13" s="427" customFormat="1" ht="13.5">
      <c r="A298" s="405">
        <v>3237</v>
      </c>
      <c r="B298" s="138" t="s">
        <v>15</v>
      </c>
      <c r="C298" s="89">
        <v>13000</v>
      </c>
      <c r="D298" s="89">
        <v>7500</v>
      </c>
      <c r="E298" s="89">
        <f>C298+D298</f>
        <v>20500</v>
      </c>
      <c r="F298" s="426">
        <f t="shared" si="29"/>
        <v>157.69230769230768</v>
      </c>
      <c r="H298" s="384"/>
      <c r="I298" s="384"/>
      <c r="J298" s="384"/>
      <c r="K298" s="384"/>
      <c r="L298" s="384"/>
      <c r="M298" s="384"/>
    </row>
    <row r="299" spans="1:13" s="427" customFormat="1" ht="12.75">
      <c r="A299" s="451">
        <v>42</v>
      </c>
      <c r="B299" s="407" t="s">
        <v>18</v>
      </c>
      <c r="C299" s="383">
        <f aca="true" t="shared" si="31" ref="C299:E300">SUM(C300)</f>
        <v>9454000</v>
      </c>
      <c r="D299" s="383">
        <f t="shared" si="31"/>
        <v>-1000000</v>
      </c>
      <c r="E299" s="383">
        <f t="shared" si="31"/>
        <v>8454000</v>
      </c>
      <c r="F299" s="401">
        <f t="shared" si="29"/>
        <v>89.42246668077004</v>
      </c>
      <c r="H299" s="384"/>
      <c r="I299" s="384"/>
      <c r="J299" s="384"/>
      <c r="K299" s="384"/>
      <c r="L299" s="384"/>
      <c r="M299" s="384"/>
    </row>
    <row r="300" spans="1:13" s="427" customFormat="1" ht="12.75">
      <c r="A300" s="451">
        <v>426</v>
      </c>
      <c r="B300" s="78" t="s">
        <v>87</v>
      </c>
      <c r="C300" s="383">
        <f t="shared" si="31"/>
        <v>9454000</v>
      </c>
      <c r="D300" s="383">
        <f t="shared" si="31"/>
        <v>-1000000</v>
      </c>
      <c r="E300" s="383">
        <f t="shared" si="31"/>
        <v>8454000</v>
      </c>
      <c r="F300" s="401">
        <f t="shared" si="29"/>
        <v>89.42246668077004</v>
      </c>
      <c r="H300" s="384"/>
      <c r="I300" s="384"/>
      <c r="J300" s="384"/>
      <c r="K300" s="384"/>
      <c r="L300" s="384"/>
      <c r="M300" s="384"/>
    </row>
    <row r="301" spans="1:13" s="427" customFormat="1" ht="13.5">
      <c r="A301" s="436">
        <v>4262</v>
      </c>
      <c r="B301" s="109" t="s">
        <v>86</v>
      </c>
      <c r="C301" s="89">
        <v>9454000</v>
      </c>
      <c r="D301" s="89">
        <v>-1000000</v>
      </c>
      <c r="E301" s="89">
        <f>C301+D301</f>
        <v>8454000</v>
      </c>
      <c r="F301" s="426">
        <f t="shared" si="29"/>
        <v>89.42246668077004</v>
      </c>
      <c r="H301" s="384"/>
      <c r="I301" s="384"/>
      <c r="J301" s="384"/>
      <c r="K301" s="384"/>
      <c r="L301" s="384"/>
      <c r="M301" s="384"/>
    </row>
    <row r="302" spans="1:13" s="427" customFormat="1" ht="13.5">
      <c r="A302" s="436"/>
      <c r="B302" s="109"/>
      <c r="C302" s="380"/>
      <c r="D302" s="380"/>
      <c r="E302" s="380"/>
      <c r="F302" s="401"/>
      <c r="H302" s="384"/>
      <c r="I302" s="384"/>
      <c r="J302" s="384"/>
      <c r="K302" s="384"/>
      <c r="L302" s="384"/>
      <c r="M302" s="384"/>
    </row>
    <row r="303" spans="1:13" s="427" customFormat="1" ht="23.25" customHeight="1">
      <c r="A303" s="142" t="s">
        <v>247</v>
      </c>
      <c r="B303" s="103" t="s">
        <v>192</v>
      </c>
      <c r="C303" s="92">
        <f>C310+C317</f>
        <v>1631000</v>
      </c>
      <c r="D303" s="92">
        <f>D304+D310+D317</f>
        <v>-527900</v>
      </c>
      <c r="E303" s="92">
        <f>E304+E310+E317</f>
        <v>1103100</v>
      </c>
      <c r="F303" s="401">
        <f aca="true" t="shared" si="32" ref="F303:F337">E303/C303*100</f>
        <v>67.63335377069282</v>
      </c>
      <c r="H303" s="384"/>
      <c r="I303" s="384"/>
      <c r="J303" s="384"/>
      <c r="K303" s="384"/>
      <c r="L303" s="384"/>
      <c r="M303" s="384"/>
    </row>
    <row r="304" spans="1:13" s="427" customFormat="1" ht="12.75">
      <c r="A304" s="406">
        <v>31</v>
      </c>
      <c r="B304" s="437" t="s">
        <v>54</v>
      </c>
      <c r="C304" s="92">
        <f>C305+C307</f>
        <v>0</v>
      </c>
      <c r="D304" s="92">
        <f>D305+D307</f>
        <v>150100</v>
      </c>
      <c r="E304" s="92">
        <f>E305+E307</f>
        <v>150100</v>
      </c>
      <c r="F304" s="401" t="e">
        <f t="shared" si="32"/>
        <v>#DIV/0!</v>
      </c>
      <c r="H304" s="384"/>
      <c r="I304" s="384"/>
      <c r="J304" s="384"/>
      <c r="K304" s="384"/>
      <c r="L304" s="384"/>
      <c r="M304" s="384"/>
    </row>
    <row r="305" spans="1:13" s="427" customFormat="1" ht="12.75">
      <c r="A305" s="406">
        <v>311</v>
      </c>
      <c r="B305" s="437" t="s">
        <v>97</v>
      </c>
      <c r="C305" s="92">
        <f>C306</f>
        <v>0</v>
      </c>
      <c r="D305" s="92">
        <f>D306</f>
        <v>128800</v>
      </c>
      <c r="E305" s="92">
        <f>E306</f>
        <v>128800</v>
      </c>
      <c r="F305" s="401" t="e">
        <f t="shared" si="32"/>
        <v>#DIV/0!</v>
      </c>
      <c r="H305" s="384"/>
      <c r="I305" s="384"/>
      <c r="J305" s="384"/>
      <c r="K305" s="384"/>
      <c r="L305" s="384"/>
      <c r="M305" s="384"/>
    </row>
    <row r="306" spans="1:13" s="427" customFormat="1" ht="13.5">
      <c r="A306" s="403">
        <v>3111</v>
      </c>
      <c r="B306" s="138" t="s">
        <v>56</v>
      </c>
      <c r="C306" s="89">
        <v>0</v>
      </c>
      <c r="D306" s="89">
        <v>128800</v>
      </c>
      <c r="E306" s="89">
        <f>C306+D306</f>
        <v>128800</v>
      </c>
      <c r="F306" s="426" t="e">
        <f t="shared" si="32"/>
        <v>#DIV/0!</v>
      </c>
      <c r="H306" s="384"/>
      <c r="I306" s="384"/>
      <c r="J306" s="384"/>
      <c r="K306" s="384"/>
      <c r="L306" s="384"/>
      <c r="M306" s="384"/>
    </row>
    <row r="307" spans="1:13" s="427" customFormat="1" ht="12.75">
      <c r="A307" s="402">
        <v>313</v>
      </c>
      <c r="B307" s="437" t="s">
        <v>59</v>
      </c>
      <c r="C307" s="92">
        <f>C308+C309</f>
        <v>0</v>
      </c>
      <c r="D307" s="92">
        <f>D308+D309</f>
        <v>21300</v>
      </c>
      <c r="E307" s="92">
        <f>E308+E309</f>
        <v>21300</v>
      </c>
      <c r="F307" s="401" t="e">
        <f t="shared" si="32"/>
        <v>#DIV/0!</v>
      </c>
      <c r="H307" s="384"/>
      <c r="I307" s="384"/>
      <c r="J307" s="384"/>
      <c r="K307" s="384"/>
      <c r="L307" s="384"/>
      <c r="M307" s="384"/>
    </row>
    <row r="308" spans="1:13" s="427" customFormat="1" ht="13.5">
      <c r="A308" s="403">
        <v>3132</v>
      </c>
      <c r="B308" s="138" t="s">
        <v>95</v>
      </c>
      <c r="C308" s="89">
        <v>0</v>
      </c>
      <c r="D308" s="89">
        <v>21300</v>
      </c>
      <c r="E308" s="89">
        <f>C308+D308</f>
        <v>21300</v>
      </c>
      <c r="F308" s="426" t="e">
        <f t="shared" si="32"/>
        <v>#DIV/0!</v>
      </c>
      <c r="H308" s="384"/>
      <c r="I308" s="384"/>
      <c r="J308" s="384"/>
      <c r="K308" s="384"/>
      <c r="L308" s="384"/>
      <c r="M308" s="384"/>
    </row>
    <row r="309" spans="1:13" s="427" customFormat="1" ht="13.5" hidden="1">
      <c r="A309" s="403">
        <v>3133</v>
      </c>
      <c r="B309" s="138" t="s">
        <v>96</v>
      </c>
      <c r="C309" s="89">
        <v>0</v>
      </c>
      <c r="D309" s="89">
        <v>0</v>
      </c>
      <c r="E309" s="89">
        <f>C309+D309</f>
        <v>0</v>
      </c>
      <c r="F309" s="426" t="e">
        <f t="shared" si="32"/>
        <v>#DIV/0!</v>
      </c>
      <c r="I309" s="384"/>
      <c r="J309" s="384"/>
      <c r="K309" s="384"/>
      <c r="L309" s="384"/>
      <c r="M309" s="384"/>
    </row>
    <row r="310" spans="1:13" s="427" customFormat="1" ht="12.75">
      <c r="A310" s="402">
        <v>32</v>
      </c>
      <c r="B310" s="106" t="s">
        <v>5</v>
      </c>
      <c r="C310" s="92">
        <f>C311+C314</f>
        <v>78000</v>
      </c>
      <c r="D310" s="92">
        <f>D311+D314</f>
        <v>-12000</v>
      </c>
      <c r="E310" s="92">
        <f>E311+E314</f>
        <v>66000</v>
      </c>
      <c r="F310" s="401">
        <f t="shared" si="32"/>
        <v>84.61538461538461</v>
      </c>
      <c r="H310" s="384"/>
      <c r="I310" s="384"/>
      <c r="J310" s="384"/>
      <c r="K310" s="384"/>
      <c r="L310" s="384"/>
      <c r="M310" s="384"/>
    </row>
    <row r="311" spans="1:13" s="427" customFormat="1" ht="12.75">
      <c r="A311" s="402">
        <v>321</v>
      </c>
      <c r="B311" s="437" t="s">
        <v>9</v>
      </c>
      <c r="C311" s="92">
        <f>SUM(C312:C313)</f>
        <v>0</v>
      </c>
      <c r="D311" s="92">
        <f>SUM(D312:D313)</f>
        <v>0</v>
      </c>
      <c r="E311" s="92">
        <f>SUM(E312:E313)</f>
        <v>0</v>
      </c>
      <c r="F311" s="401" t="e">
        <f t="shared" si="32"/>
        <v>#DIV/0!</v>
      </c>
      <c r="H311" s="384"/>
      <c r="I311" s="384"/>
      <c r="J311" s="384"/>
      <c r="K311" s="384"/>
      <c r="L311" s="384"/>
      <c r="M311" s="384"/>
    </row>
    <row r="312" spans="1:13" s="427" customFormat="1" ht="13.5">
      <c r="A312" s="403">
        <v>3211</v>
      </c>
      <c r="B312" s="408" t="s">
        <v>60</v>
      </c>
      <c r="C312" s="89">
        <v>0</v>
      </c>
      <c r="D312" s="89">
        <f>ROUND('posebni dio KN_NE VRIJEDI'!N335/'bilanca KN_NE VRIJEDI'!$E$30,0)</f>
        <v>0</v>
      </c>
      <c r="E312" s="89">
        <f>C312+D312</f>
        <v>0</v>
      </c>
      <c r="F312" s="426" t="e">
        <f t="shared" si="32"/>
        <v>#DIV/0!</v>
      </c>
      <c r="H312" s="384"/>
      <c r="I312" s="384"/>
      <c r="J312" s="384"/>
      <c r="K312" s="384"/>
      <c r="L312" s="384"/>
      <c r="M312" s="384"/>
    </row>
    <row r="313" spans="1:13" s="427" customFormat="1" ht="13.5">
      <c r="A313" s="405">
        <v>3213</v>
      </c>
      <c r="B313" s="138" t="s">
        <v>8</v>
      </c>
      <c r="C313" s="89">
        <v>0</v>
      </c>
      <c r="D313" s="89">
        <f>ROUND('posebni dio KN_NE VRIJEDI'!N336/'bilanca KN_NE VRIJEDI'!$E$30,0)</f>
        <v>0</v>
      </c>
      <c r="E313" s="89">
        <f>C313+D313</f>
        <v>0</v>
      </c>
      <c r="F313" s="426" t="e">
        <f t="shared" si="32"/>
        <v>#DIV/0!</v>
      </c>
      <c r="H313" s="384"/>
      <c r="I313" s="384"/>
      <c r="J313" s="384"/>
      <c r="K313" s="384"/>
      <c r="L313" s="384"/>
      <c r="M313" s="384"/>
    </row>
    <row r="314" spans="1:13" s="427" customFormat="1" ht="12.75">
      <c r="A314" s="406">
        <v>323</v>
      </c>
      <c r="B314" s="437" t="s">
        <v>13</v>
      </c>
      <c r="C314" s="92">
        <f>SUM(C315:C316)</f>
        <v>78000</v>
      </c>
      <c r="D314" s="92">
        <f>SUM(D315:D316)</f>
        <v>-12000</v>
      </c>
      <c r="E314" s="92">
        <f>SUM(E315:E316)</f>
        <v>66000</v>
      </c>
      <c r="F314" s="401">
        <f t="shared" si="32"/>
        <v>84.61538461538461</v>
      </c>
      <c r="H314" s="384"/>
      <c r="I314" s="384"/>
      <c r="J314" s="384"/>
      <c r="K314" s="384"/>
      <c r="L314" s="384"/>
      <c r="M314" s="384"/>
    </row>
    <row r="315" spans="1:13" s="427" customFormat="1" ht="13.5">
      <c r="A315" s="403">
        <v>3233</v>
      </c>
      <c r="B315" s="408" t="s">
        <v>66</v>
      </c>
      <c r="C315" s="89">
        <v>65000</v>
      </c>
      <c r="D315" s="89">
        <v>-12000</v>
      </c>
      <c r="E315" s="89">
        <f>C315+D315</f>
        <v>53000</v>
      </c>
      <c r="F315" s="426">
        <f t="shared" si="32"/>
        <v>81.53846153846153</v>
      </c>
      <c r="H315" s="384"/>
      <c r="I315" s="384"/>
      <c r="J315" s="384"/>
      <c r="K315" s="384"/>
      <c r="L315" s="384"/>
      <c r="M315" s="384"/>
    </row>
    <row r="316" spans="1:13" s="427" customFormat="1" ht="13.5">
      <c r="A316" s="405">
        <v>3237</v>
      </c>
      <c r="B316" s="138" t="s">
        <v>15</v>
      </c>
      <c r="C316" s="89">
        <v>13000</v>
      </c>
      <c r="D316" s="89"/>
      <c r="E316" s="89">
        <f>C316+D316</f>
        <v>13000</v>
      </c>
      <c r="F316" s="426">
        <f t="shared" si="32"/>
        <v>100</v>
      </c>
      <c r="H316" s="384"/>
      <c r="I316" s="384"/>
      <c r="J316" s="384"/>
      <c r="K316" s="384"/>
      <c r="L316" s="384"/>
      <c r="M316" s="384"/>
    </row>
    <row r="317" spans="1:13" s="427" customFormat="1" ht="12.75">
      <c r="A317" s="399">
        <v>42</v>
      </c>
      <c r="B317" s="407" t="s">
        <v>18</v>
      </c>
      <c r="C317" s="383">
        <f aca="true" t="shared" si="33" ref="C317:E318">SUM(C318)</f>
        <v>1553000</v>
      </c>
      <c r="D317" s="383">
        <f t="shared" si="33"/>
        <v>-666000</v>
      </c>
      <c r="E317" s="383">
        <f t="shared" si="33"/>
        <v>887000</v>
      </c>
      <c r="F317" s="401">
        <f t="shared" si="32"/>
        <v>57.115260785576304</v>
      </c>
      <c r="H317" s="384"/>
      <c r="I317" s="384"/>
      <c r="J317" s="384"/>
      <c r="K317" s="384"/>
      <c r="L317" s="384"/>
      <c r="M317" s="384"/>
    </row>
    <row r="318" spans="1:13" s="427" customFormat="1" ht="12.75">
      <c r="A318" s="399">
        <v>426</v>
      </c>
      <c r="B318" s="78" t="s">
        <v>87</v>
      </c>
      <c r="C318" s="383">
        <f t="shared" si="33"/>
        <v>1553000</v>
      </c>
      <c r="D318" s="383">
        <f t="shared" si="33"/>
        <v>-666000</v>
      </c>
      <c r="E318" s="383">
        <f t="shared" si="33"/>
        <v>887000</v>
      </c>
      <c r="F318" s="401">
        <f t="shared" si="32"/>
        <v>57.115260785576304</v>
      </c>
      <c r="H318" s="384"/>
      <c r="I318" s="384"/>
      <c r="J318" s="384"/>
      <c r="K318" s="384"/>
      <c r="L318" s="384"/>
      <c r="M318" s="384"/>
    </row>
    <row r="319" spans="1:13" s="427" customFormat="1" ht="13.5">
      <c r="A319" s="452">
        <v>4262</v>
      </c>
      <c r="B319" s="109" t="s">
        <v>86</v>
      </c>
      <c r="C319" s="89">
        <v>1553000</v>
      </c>
      <c r="D319" s="89">
        <v>-666000</v>
      </c>
      <c r="E319" s="89">
        <f>C319+D319</f>
        <v>887000</v>
      </c>
      <c r="F319" s="426">
        <f t="shared" si="32"/>
        <v>57.115260785576304</v>
      </c>
      <c r="H319" s="384"/>
      <c r="I319" s="384"/>
      <c r="J319" s="384"/>
      <c r="K319" s="384"/>
      <c r="L319" s="384"/>
      <c r="M319" s="384"/>
    </row>
    <row r="320" spans="1:13" s="427" customFormat="1" ht="13.5">
      <c r="A320" s="452"/>
      <c r="B320" s="409"/>
      <c r="C320" s="383"/>
      <c r="D320" s="383"/>
      <c r="E320" s="383"/>
      <c r="F320" s="401"/>
      <c r="H320" s="384"/>
      <c r="I320" s="384"/>
      <c r="J320" s="384"/>
      <c r="K320" s="384"/>
      <c r="L320" s="384"/>
      <c r="M320" s="384"/>
    </row>
    <row r="321" spans="1:13" s="427" customFormat="1" ht="25.5">
      <c r="A321" s="453" t="s">
        <v>248</v>
      </c>
      <c r="B321" s="103" t="s">
        <v>191</v>
      </c>
      <c r="C321" s="92">
        <f>C322+C328+C335</f>
        <v>1917000</v>
      </c>
      <c r="D321" s="92">
        <f>D322+D328+D335</f>
        <v>-1917000</v>
      </c>
      <c r="E321" s="92">
        <f>E322+E328+E335</f>
        <v>0</v>
      </c>
      <c r="F321" s="401">
        <f t="shared" si="32"/>
        <v>0</v>
      </c>
      <c r="H321" s="384"/>
      <c r="I321" s="384"/>
      <c r="J321" s="384"/>
      <c r="K321" s="384"/>
      <c r="L321" s="384"/>
      <c r="M321" s="384"/>
    </row>
    <row r="322" spans="1:13" s="427" customFormat="1" ht="12.75">
      <c r="A322" s="406">
        <v>31</v>
      </c>
      <c r="B322" s="437" t="s">
        <v>54</v>
      </c>
      <c r="C322" s="92">
        <f>C323+C325</f>
        <v>0</v>
      </c>
      <c r="D322" s="92">
        <f>D323+D325</f>
        <v>0</v>
      </c>
      <c r="E322" s="92">
        <f>E323+E325</f>
        <v>0</v>
      </c>
      <c r="F322" s="401" t="e">
        <f t="shared" si="32"/>
        <v>#DIV/0!</v>
      </c>
      <c r="H322" s="384"/>
      <c r="I322" s="384"/>
      <c r="J322" s="384"/>
      <c r="K322" s="384"/>
      <c r="L322" s="384"/>
      <c r="M322" s="384"/>
    </row>
    <row r="323" spans="1:13" s="427" customFormat="1" ht="12.75">
      <c r="A323" s="406">
        <v>311</v>
      </c>
      <c r="B323" s="437" t="s">
        <v>97</v>
      </c>
      <c r="C323" s="92">
        <f>C324</f>
        <v>0</v>
      </c>
      <c r="D323" s="92">
        <f>D324</f>
        <v>0</v>
      </c>
      <c r="E323" s="92">
        <f>E324</f>
        <v>0</v>
      </c>
      <c r="F323" s="401" t="e">
        <f t="shared" si="32"/>
        <v>#DIV/0!</v>
      </c>
      <c r="H323" s="384"/>
      <c r="I323" s="384"/>
      <c r="J323" s="384"/>
      <c r="K323" s="384"/>
      <c r="L323" s="384"/>
      <c r="M323" s="384"/>
    </row>
    <row r="324" spans="1:13" s="427" customFormat="1" ht="13.5">
      <c r="A324" s="403">
        <v>3111</v>
      </c>
      <c r="B324" s="138" t="s">
        <v>56</v>
      </c>
      <c r="C324" s="89">
        <v>0</v>
      </c>
      <c r="D324" s="89"/>
      <c r="E324" s="89">
        <f>C324+D324</f>
        <v>0</v>
      </c>
      <c r="F324" s="426" t="e">
        <f t="shared" si="32"/>
        <v>#DIV/0!</v>
      </c>
      <c r="H324" s="384"/>
      <c r="I324" s="384"/>
      <c r="J324" s="384"/>
      <c r="K324" s="384"/>
      <c r="L324" s="384"/>
      <c r="M324" s="384"/>
    </row>
    <row r="325" spans="1:13" s="427" customFormat="1" ht="12.75">
      <c r="A325" s="402">
        <v>313</v>
      </c>
      <c r="B325" s="437" t="s">
        <v>59</v>
      </c>
      <c r="C325" s="92">
        <f>C326+C327</f>
        <v>0</v>
      </c>
      <c r="D325" s="92">
        <f>D326+D327</f>
        <v>0</v>
      </c>
      <c r="E325" s="92">
        <f>E326+E327</f>
        <v>0</v>
      </c>
      <c r="F325" s="401" t="e">
        <f t="shared" si="32"/>
        <v>#DIV/0!</v>
      </c>
      <c r="H325" s="384"/>
      <c r="I325" s="384"/>
      <c r="J325" s="384"/>
      <c r="K325" s="384"/>
      <c r="L325" s="384"/>
      <c r="M325" s="384"/>
    </row>
    <row r="326" spans="1:13" s="427" customFormat="1" ht="13.5">
      <c r="A326" s="403">
        <v>3132</v>
      </c>
      <c r="B326" s="138" t="s">
        <v>95</v>
      </c>
      <c r="C326" s="89">
        <v>0</v>
      </c>
      <c r="D326" s="89"/>
      <c r="E326" s="89">
        <f>C326+D326</f>
        <v>0</v>
      </c>
      <c r="F326" s="426" t="e">
        <f t="shared" si="32"/>
        <v>#DIV/0!</v>
      </c>
      <c r="H326" s="384"/>
      <c r="I326" s="384"/>
      <c r="J326" s="384"/>
      <c r="K326" s="384"/>
      <c r="L326" s="384"/>
      <c r="M326" s="384"/>
    </row>
    <row r="327" spans="1:13" s="427" customFormat="1" ht="13.5">
      <c r="A327" s="403">
        <v>3133</v>
      </c>
      <c r="B327" s="138" t="s">
        <v>96</v>
      </c>
      <c r="C327" s="89">
        <v>0</v>
      </c>
      <c r="D327" s="89"/>
      <c r="E327" s="89">
        <f>C327+D327</f>
        <v>0</v>
      </c>
      <c r="F327" s="426" t="e">
        <f t="shared" si="32"/>
        <v>#DIV/0!</v>
      </c>
      <c r="H327" s="384"/>
      <c r="I327" s="384"/>
      <c r="J327" s="384"/>
      <c r="K327" s="384"/>
      <c r="L327" s="384"/>
      <c r="M327" s="384"/>
    </row>
    <row r="328" spans="1:13" s="427" customFormat="1" ht="12.75">
      <c r="A328" s="402">
        <v>32</v>
      </c>
      <c r="B328" s="106" t="s">
        <v>5</v>
      </c>
      <c r="C328" s="92">
        <f>C329+C332</f>
        <v>753000</v>
      </c>
      <c r="D328" s="92">
        <f>D329+D332</f>
        <v>-753000</v>
      </c>
      <c r="E328" s="92">
        <f>E329+E332</f>
        <v>0</v>
      </c>
      <c r="F328" s="401">
        <f t="shared" si="32"/>
        <v>0</v>
      </c>
      <c r="H328" s="384"/>
      <c r="I328" s="384"/>
      <c r="J328" s="384"/>
      <c r="K328" s="384"/>
      <c r="L328" s="384"/>
      <c r="M328" s="384"/>
    </row>
    <row r="329" spans="1:13" s="427" customFormat="1" ht="12.75">
      <c r="A329" s="402">
        <v>321</v>
      </c>
      <c r="B329" s="437" t="s">
        <v>9</v>
      </c>
      <c r="C329" s="92">
        <f>C330+C331</f>
        <v>0</v>
      </c>
      <c r="D329" s="92">
        <f>D330+D331</f>
        <v>0</v>
      </c>
      <c r="E329" s="92">
        <f>E330+E331</f>
        <v>0</v>
      </c>
      <c r="F329" s="401" t="e">
        <f t="shared" si="32"/>
        <v>#DIV/0!</v>
      </c>
      <c r="H329" s="384"/>
      <c r="I329" s="384"/>
      <c r="J329" s="384"/>
      <c r="K329" s="384"/>
      <c r="L329" s="384"/>
      <c r="M329" s="384"/>
    </row>
    <row r="330" spans="1:13" s="427" customFormat="1" ht="13.5">
      <c r="A330" s="403">
        <v>3211</v>
      </c>
      <c r="B330" s="408" t="s">
        <v>60</v>
      </c>
      <c r="C330" s="89">
        <v>0</v>
      </c>
      <c r="D330" s="89"/>
      <c r="E330" s="89">
        <f>C330+D330</f>
        <v>0</v>
      </c>
      <c r="F330" s="426" t="e">
        <f t="shared" si="32"/>
        <v>#DIV/0!</v>
      </c>
      <c r="H330" s="384"/>
      <c r="I330" s="384"/>
      <c r="J330" s="384"/>
      <c r="K330" s="384"/>
      <c r="L330" s="384"/>
      <c r="M330" s="384"/>
    </row>
    <row r="331" spans="1:13" s="427" customFormat="1" ht="13.5">
      <c r="A331" s="405">
        <v>3213</v>
      </c>
      <c r="B331" s="138" t="s">
        <v>8</v>
      </c>
      <c r="C331" s="89">
        <v>0</v>
      </c>
      <c r="D331" s="89"/>
      <c r="E331" s="89">
        <f>C331+D331</f>
        <v>0</v>
      </c>
      <c r="F331" s="426" t="e">
        <f t="shared" si="32"/>
        <v>#DIV/0!</v>
      </c>
      <c r="H331" s="384"/>
      <c r="I331" s="384"/>
      <c r="J331" s="384"/>
      <c r="K331" s="384"/>
      <c r="L331" s="384"/>
      <c r="M331" s="384"/>
    </row>
    <row r="332" spans="1:13" s="427" customFormat="1" ht="12.75">
      <c r="A332" s="406">
        <v>323</v>
      </c>
      <c r="B332" s="437" t="s">
        <v>13</v>
      </c>
      <c r="C332" s="92">
        <f>SUM(C333:C334)</f>
        <v>753000</v>
      </c>
      <c r="D332" s="92">
        <f>SUM(D333:D334)</f>
        <v>-753000</v>
      </c>
      <c r="E332" s="92">
        <f>SUM(E333:E334)</f>
        <v>0</v>
      </c>
      <c r="F332" s="401">
        <f t="shared" si="32"/>
        <v>0</v>
      </c>
      <c r="H332" s="384"/>
      <c r="I332" s="384"/>
      <c r="J332" s="384"/>
      <c r="K332" s="384"/>
      <c r="L332" s="384"/>
      <c r="M332" s="384"/>
    </row>
    <row r="333" spans="1:13" s="427" customFormat="1" ht="13.5">
      <c r="A333" s="403">
        <v>3233</v>
      </c>
      <c r="B333" s="408" t="s">
        <v>66</v>
      </c>
      <c r="C333" s="89">
        <v>13000</v>
      </c>
      <c r="D333" s="89">
        <v>-13000</v>
      </c>
      <c r="E333" s="89">
        <f>C333+D333</f>
        <v>0</v>
      </c>
      <c r="F333" s="426">
        <f t="shared" si="32"/>
        <v>0</v>
      </c>
      <c r="H333" s="384"/>
      <c r="I333" s="384"/>
      <c r="J333" s="384"/>
      <c r="K333" s="384"/>
      <c r="L333" s="384"/>
      <c r="M333" s="384"/>
    </row>
    <row r="334" spans="1:13" s="427" customFormat="1" ht="13.5">
      <c r="A334" s="405">
        <v>3237</v>
      </c>
      <c r="B334" s="138" t="s">
        <v>15</v>
      </c>
      <c r="C334" s="89">
        <v>740000</v>
      </c>
      <c r="D334" s="89">
        <v>-740000</v>
      </c>
      <c r="E334" s="89">
        <f>C334+D334</f>
        <v>0</v>
      </c>
      <c r="F334" s="426">
        <f t="shared" si="32"/>
        <v>0</v>
      </c>
      <c r="H334" s="384"/>
      <c r="I334" s="384"/>
      <c r="J334" s="384"/>
      <c r="K334" s="384"/>
      <c r="L334" s="384"/>
      <c r="M334" s="384"/>
    </row>
    <row r="335" spans="1:13" s="427" customFormat="1" ht="12.75">
      <c r="A335" s="399">
        <v>42</v>
      </c>
      <c r="B335" s="407" t="s">
        <v>18</v>
      </c>
      <c r="C335" s="78">
        <f aca="true" t="shared" si="34" ref="C335:E336">SUM(C336)</f>
        <v>1164000</v>
      </c>
      <c r="D335" s="78">
        <f t="shared" si="34"/>
        <v>-1164000</v>
      </c>
      <c r="E335" s="78">
        <f t="shared" si="34"/>
        <v>0</v>
      </c>
      <c r="F335" s="401">
        <f t="shared" si="32"/>
        <v>0</v>
      </c>
      <c r="H335" s="384"/>
      <c r="I335" s="384"/>
      <c r="J335" s="384"/>
      <c r="K335" s="384"/>
      <c r="L335" s="384"/>
      <c r="M335" s="384"/>
    </row>
    <row r="336" spans="1:13" s="427" customFormat="1" ht="12.75">
      <c r="A336" s="451">
        <v>426</v>
      </c>
      <c r="B336" s="78" t="s">
        <v>87</v>
      </c>
      <c r="C336" s="78">
        <f t="shared" si="34"/>
        <v>1164000</v>
      </c>
      <c r="D336" s="78">
        <f t="shared" si="34"/>
        <v>-1164000</v>
      </c>
      <c r="E336" s="78">
        <f t="shared" si="34"/>
        <v>0</v>
      </c>
      <c r="F336" s="401">
        <f t="shared" si="32"/>
        <v>0</v>
      </c>
      <c r="H336" s="384"/>
      <c r="I336" s="384"/>
      <c r="J336" s="384"/>
      <c r="K336" s="384"/>
      <c r="L336" s="384"/>
      <c r="M336" s="384"/>
    </row>
    <row r="337" spans="1:13" s="427" customFormat="1" ht="13.5">
      <c r="A337" s="452">
        <v>4262</v>
      </c>
      <c r="B337" s="109" t="s">
        <v>86</v>
      </c>
      <c r="C337" s="89">
        <v>1164000</v>
      </c>
      <c r="D337" s="89">
        <v>-1164000</v>
      </c>
      <c r="E337" s="89">
        <f>C337+D337</f>
        <v>0</v>
      </c>
      <c r="F337" s="426">
        <f t="shared" si="32"/>
        <v>0</v>
      </c>
      <c r="H337" s="384"/>
      <c r="I337" s="384"/>
      <c r="J337" s="384"/>
      <c r="K337" s="384"/>
      <c r="L337" s="384"/>
      <c r="M337" s="384"/>
    </row>
    <row r="338" spans="1:13" s="427" customFormat="1" ht="12.75">
      <c r="A338" s="454"/>
      <c r="B338" s="455"/>
      <c r="C338" s="384"/>
      <c r="D338" s="384"/>
      <c r="E338" s="384"/>
      <c r="F338" s="401"/>
      <c r="H338" s="384"/>
      <c r="I338" s="384"/>
      <c r="J338" s="384"/>
      <c r="K338" s="384"/>
      <c r="L338" s="384"/>
      <c r="M338" s="384"/>
    </row>
    <row r="339" spans="1:6" ht="13.5">
      <c r="A339" s="403"/>
      <c r="B339" s="138"/>
      <c r="C339" s="109"/>
      <c r="D339" s="109"/>
      <c r="E339" s="109"/>
      <c r="F339" s="401"/>
    </row>
    <row r="340" spans="1:13" s="69" customFormat="1" ht="13.5">
      <c r="A340" s="457" t="s">
        <v>286</v>
      </c>
      <c r="B340" s="459" t="s">
        <v>287</v>
      </c>
      <c r="C340" s="385">
        <f>C341+C344</f>
        <v>2000</v>
      </c>
      <c r="D340" s="385">
        <f>D341+D344</f>
        <v>0</v>
      </c>
      <c r="E340" s="385">
        <f>E341+E344</f>
        <v>2000</v>
      </c>
      <c r="F340" s="401">
        <f aca="true" t="shared" si="35" ref="F340:F346">E340/C340*100</f>
        <v>100</v>
      </c>
      <c r="H340" s="456"/>
      <c r="I340" s="456"/>
      <c r="J340" s="456"/>
      <c r="K340" s="456"/>
      <c r="L340" s="456"/>
      <c r="M340" s="456"/>
    </row>
    <row r="341" spans="1:13" s="69" customFormat="1" ht="13.5">
      <c r="A341" s="457">
        <v>32</v>
      </c>
      <c r="B341" s="459" t="s">
        <v>5</v>
      </c>
      <c r="C341" s="78">
        <f aca="true" t="shared" si="36" ref="C341:E342">C342</f>
        <v>2000</v>
      </c>
      <c r="D341" s="78">
        <f t="shared" si="36"/>
        <v>0</v>
      </c>
      <c r="E341" s="78">
        <f t="shared" si="36"/>
        <v>2000</v>
      </c>
      <c r="F341" s="401">
        <f t="shared" si="35"/>
        <v>100</v>
      </c>
      <c r="H341" s="456"/>
      <c r="I341" s="456"/>
      <c r="J341" s="456"/>
      <c r="K341" s="456"/>
      <c r="L341" s="456"/>
      <c r="M341" s="456"/>
    </row>
    <row r="342" spans="1:13" s="69" customFormat="1" ht="13.5">
      <c r="A342" s="457">
        <v>321</v>
      </c>
      <c r="B342" s="459" t="s">
        <v>9</v>
      </c>
      <c r="C342" s="385">
        <f t="shared" si="36"/>
        <v>2000</v>
      </c>
      <c r="D342" s="385">
        <f t="shared" si="36"/>
        <v>0</v>
      </c>
      <c r="E342" s="385">
        <f t="shared" si="36"/>
        <v>2000</v>
      </c>
      <c r="F342" s="401">
        <f t="shared" si="35"/>
        <v>100</v>
      </c>
      <c r="H342" s="456"/>
      <c r="I342" s="456"/>
      <c r="J342" s="456"/>
      <c r="K342" s="456"/>
      <c r="L342" s="456"/>
      <c r="M342" s="456"/>
    </row>
    <row r="343" spans="1:13" s="69" customFormat="1" ht="13.5">
      <c r="A343" s="458">
        <v>3211</v>
      </c>
      <c r="B343" s="36" t="s">
        <v>60</v>
      </c>
      <c r="C343" s="89">
        <v>2000</v>
      </c>
      <c r="D343" s="89"/>
      <c r="E343" s="89">
        <f>C343+D343</f>
        <v>2000</v>
      </c>
      <c r="F343" s="426">
        <f t="shared" si="35"/>
        <v>100</v>
      </c>
      <c r="H343" s="456"/>
      <c r="I343" s="456"/>
      <c r="J343" s="456"/>
      <c r="K343" s="456"/>
      <c r="L343" s="456"/>
      <c r="M343" s="456"/>
    </row>
    <row r="344" spans="1:13" s="69" customFormat="1" ht="13.5">
      <c r="A344" s="460">
        <v>36</v>
      </c>
      <c r="B344" s="461" t="s">
        <v>274</v>
      </c>
      <c r="C344" s="108">
        <f aca="true" t="shared" si="37" ref="C344:E345">C345</f>
        <v>0</v>
      </c>
      <c r="D344" s="108">
        <f t="shared" si="37"/>
        <v>0</v>
      </c>
      <c r="E344" s="108">
        <f t="shared" si="37"/>
        <v>0</v>
      </c>
      <c r="F344" s="401" t="e">
        <f t="shared" si="35"/>
        <v>#DIV/0!</v>
      </c>
      <c r="H344" s="456"/>
      <c r="I344" s="456"/>
      <c r="J344" s="456"/>
      <c r="K344" s="456"/>
      <c r="L344" s="456"/>
      <c r="M344" s="456"/>
    </row>
    <row r="345" spans="1:13" s="69" customFormat="1" ht="13.5">
      <c r="A345" s="460">
        <v>368</v>
      </c>
      <c r="B345" s="461" t="s">
        <v>278</v>
      </c>
      <c r="C345" s="387">
        <f t="shared" si="37"/>
        <v>0</v>
      </c>
      <c r="D345" s="387">
        <f t="shared" si="37"/>
        <v>0</v>
      </c>
      <c r="E345" s="387">
        <f t="shared" si="37"/>
        <v>0</v>
      </c>
      <c r="F345" s="401" t="e">
        <f t="shared" si="35"/>
        <v>#DIV/0!</v>
      </c>
      <c r="H345" s="456"/>
      <c r="I345" s="456"/>
      <c r="J345" s="456"/>
      <c r="K345" s="456"/>
      <c r="L345" s="456"/>
      <c r="M345" s="456"/>
    </row>
    <row r="346" spans="1:13" s="69" customFormat="1" ht="13.5">
      <c r="A346" s="462">
        <v>3681</v>
      </c>
      <c r="B346" s="69" t="s">
        <v>279</v>
      </c>
      <c r="C346" s="89">
        <v>0</v>
      </c>
      <c r="D346" s="89"/>
      <c r="E346" s="89">
        <f>C346+D346</f>
        <v>0</v>
      </c>
      <c r="F346" s="426" t="e">
        <f t="shared" si="35"/>
        <v>#DIV/0!</v>
      </c>
      <c r="H346" s="456"/>
      <c r="I346" s="456"/>
      <c r="J346" s="456"/>
      <c r="K346" s="456"/>
      <c r="L346" s="456"/>
      <c r="M346" s="456"/>
    </row>
    <row r="347" spans="1:2" ht="11.25">
      <c r="A347" s="463"/>
      <c r="B347" s="464"/>
    </row>
    <row r="349" spans="1:2" ht="11.25">
      <c r="A349" s="466"/>
      <c r="B349" s="467"/>
    </row>
    <row r="350" spans="1:2" ht="11.25">
      <c r="A350" s="468"/>
      <c r="B350" s="469"/>
    </row>
    <row r="352" spans="1:2" ht="11.25">
      <c r="A352" s="463"/>
      <c r="B352" s="464"/>
    </row>
    <row r="354" spans="1:2" ht="11.25">
      <c r="A354" s="463"/>
      <c r="B354" s="464"/>
    </row>
    <row r="356" spans="1:2" ht="11.25">
      <c r="A356" s="466"/>
      <c r="B356" s="467"/>
    </row>
    <row r="357" spans="1:2" ht="11.25">
      <c r="A357" s="468"/>
      <c r="B357" s="469"/>
    </row>
    <row r="359" spans="1:2" ht="11.25">
      <c r="A359" s="463"/>
      <c r="B359" s="464"/>
    </row>
    <row r="361" spans="1:2" ht="11.25">
      <c r="A361" s="463"/>
      <c r="B361" s="464"/>
    </row>
    <row r="363" spans="1:2" ht="11.25">
      <c r="A363" s="466"/>
      <c r="B363" s="467"/>
    </row>
    <row r="364" spans="1:2" ht="11.25">
      <c r="A364" s="468"/>
      <c r="B364" s="469"/>
    </row>
    <row r="366" spans="1:2" ht="11.25">
      <c r="A366" s="463"/>
      <c r="B366" s="464"/>
    </row>
    <row r="368" spans="1:2" ht="11.25">
      <c r="A368" s="463"/>
      <c r="B368" s="464"/>
    </row>
    <row r="369" spans="1:2" ht="11.25">
      <c r="A369" s="463"/>
      <c r="B369" s="464"/>
    </row>
    <row r="370" spans="1:2" ht="11.25">
      <c r="A370" s="470"/>
      <c r="B370" s="471"/>
    </row>
    <row r="371" spans="1:2" ht="11.25">
      <c r="A371" s="468"/>
      <c r="B371" s="469"/>
    </row>
    <row r="373" spans="1:2" ht="11.25">
      <c r="A373" s="463"/>
      <c r="B373" s="472"/>
    </row>
    <row r="375" spans="1:2" ht="11.25">
      <c r="A375" s="463"/>
      <c r="B375" s="472"/>
    </row>
    <row r="377" spans="1:2" ht="11.25">
      <c r="A377" s="466"/>
      <c r="B377" s="467"/>
    </row>
    <row r="378" spans="1:2" ht="11.25">
      <c r="A378" s="468"/>
      <c r="B378" s="469"/>
    </row>
    <row r="380" spans="1:2" ht="11.25">
      <c r="A380" s="463"/>
      <c r="B380" s="464"/>
    </row>
    <row r="382" spans="1:2" ht="11.25">
      <c r="A382" s="463"/>
      <c r="B382" s="464"/>
    </row>
    <row r="384" spans="1:2" ht="11.25">
      <c r="A384" s="466"/>
      <c r="B384" s="467"/>
    </row>
    <row r="385" spans="1:2" ht="11.25">
      <c r="A385" s="468"/>
      <c r="B385" s="469"/>
    </row>
    <row r="387" spans="1:2" ht="11.25">
      <c r="A387" s="463"/>
      <c r="B387" s="464"/>
    </row>
    <row r="389" spans="1:2" ht="11.25">
      <c r="A389" s="463"/>
      <c r="B389" s="464"/>
    </row>
    <row r="391" spans="1:2" ht="11.25">
      <c r="A391" s="466"/>
      <c r="B391" s="467"/>
    </row>
    <row r="392" spans="1:2" ht="11.25">
      <c r="A392" s="468"/>
      <c r="B392" s="469"/>
    </row>
    <row r="394" spans="1:2" ht="11.25">
      <c r="A394" s="463"/>
      <c r="B394" s="464"/>
    </row>
    <row r="396" spans="1:2" ht="11.25">
      <c r="A396" s="463"/>
      <c r="B396" s="464"/>
    </row>
    <row r="398" spans="1:2" ht="11.25">
      <c r="A398" s="466"/>
      <c r="B398" s="467"/>
    </row>
    <row r="399" spans="1:2" ht="11.25">
      <c r="A399" s="468"/>
      <c r="B399" s="469"/>
    </row>
    <row r="401" spans="1:2" ht="11.25">
      <c r="A401" s="463"/>
      <c r="B401" s="464"/>
    </row>
    <row r="403" spans="1:2" ht="11.25">
      <c r="A403" s="463"/>
      <c r="B403" s="464"/>
    </row>
    <row r="405" spans="1:2" ht="11.25">
      <c r="A405" s="463"/>
      <c r="B405" s="464"/>
    </row>
    <row r="407" spans="1:2" ht="11.25">
      <c r="A407" s="463"/>
      <c r="B407" s="464"/>
    </row>
    <row r="409" spans="1:2" ht="11.25">
      <c r="A409" s="463"/>
      <c r="B409" s="464"/>
    </row>
    <row r="411" spans="1:2" ht="11.25">
      <c r="A411" s="463"/>
      <c r="B411" s="464"/>
    </row>
    <row r="413" spans="1:2" ht="11.25">
      <c r="A413" s="463"/>
      <c r="B413" s="464"/>
    </row>
    <row r="415" spans="1:2" ht="11.25">
      <c r="A415" s="463"/>
      <c r="B415" s="464"/>
    </row>
    <row r="417" ht="11.25">
      <c r="A417" s="473"/>
    </row>
    <row r="418" ht="11.25">
      <c r="A418" s="470"/>
    </row>
    <row r="419" spans="1:2" ht="11.25">
      <c r="A419" s="474"/>
      <c r="B419" s="475"/>
    </row>
    <row r="420" ht="11.25">
      <c r="B420" s="416"/>
    </row>
    <row r="421" spans="1:2" ht="11.25">
      <c r="A421" s="463"/>
      <c r="B421" s="472"/>
    </row>
    <row r="422" ht="11.25">
      <c r="A422" s="473"/>
    </row>
    <row r="423" ht="11.25">
      <c r="A423" s="470"/>
    </row>
    <row r="424" spans="1:2" ht="11.25">
      <c r="A424" s="476"/>
      <c r="B424" s="416"/>
    </row>
    <row r="425" spans="1:2" ht="11.25">
      <c r="A425" s="476"/>
      <c r="B425" s="416"/>
    </row>
    <row r="426" spans="1:2" ht="11.25">
      <c r="A426" s="463"/>
      <c r="B426" s="472"/>
    </row>
    <row r="427" ht="11.25">
      <c r="A427" s="473"/>
    </row>
    <row r="428" ht="11.25">
      <c r="A428" s="470"/>
    </row>
    <row r="429" spans="1:2" ht="11.25">
      <c r="A429" s="476"/>
      <c r="B429" s="416"/>
    </row>
    <row r="430" spans="1:2" ht="11.25">
      <c r="A430" s="476"/>
      <c r="B430" s="416"/>
    </row>
    <row r="431" spans="1:2" ht="11.25">
      <c r="A431" s="463"/>
      <c r="B431" s="472"/>
    </row>
    <row r="432" ht="11.25">
      <c r="A432" s="473"/>
    </row>
    <row r="433" ht="11.25">
      <c r="A433" s="470"/>
    </row>
    <row r="434" spans="1:2" ht="11.25">
      <c r="A434" s="476"/>
      <c r="B434" s="416"/>
    </row>
    <row r="435" ht="11.25">
      <c r="A435" s="470"/>
    </row>
    <row r="436" spans="1:2" ht="11.25">
      <c r="A436" s="463"/>
      <c r="B436" s="472"/>
    </row>
    <row r="437" ht="11.25">
      <c r="A437" s="470"/>
    </row>
    <row r="438" ht="11.25">
      <c r="A438" s="470"/>
    </row>
    <row r="439" spans="1:2" ht="11.25">
      <c r="A439" s="476"/>
      <c r="B439" s="416"/>
    </row>
    <row r="440" ht="11.25">
      <c r="A440" s="470"/>
    </row>
    <row r="441" ht="11.25">
      <c r="A441" s="470"/>
    </row>
    <row r="442" spans="1:2" ht="11.25">
      <c r="A442" s="476"/>
      <c r="B442" s="416"/>
    </row>
    <row r="443" ht="11.25">
      <c r="A443" s="470"/>
    </row>
    <row r="444" ht="11.25">
      <c r="A444" s="470"/>
    </row>
    <row r="445" spans="1:2" ht="11.25">
      <c r="A445" s="476"/>
      <c r="B445" s="416"/>
    </row>
    <row r="446" spans="1:2" ht="11.25">
      <c r="A446" s="476"/>
      <c r="B446" s="416"/>
    </row>
    <row r="447" spans="1:2" ht="11.25">
      <c r="A447" s="476"/>
      <c r="B447" s="416"/>
    </row>
    <row r="448" ht="11.25">
      <c r="A448" s="470"/>
    </row>
    <row r="449" ht="11.25">
      <c r="A449" s="470"/>
    </row>
    <row r="450" spans="1:2" ht="11.25">
      <c r="A450" s="476"/>
      <c r="B450" s="477"/>
    </row>
    <row r="451" ht="11.25">
      <c r="A451" s="470"/>
    </row>
    <row r="452" ht="11.25">
      <c r="A452" s="470"/>
    </row>
    <row r="453" spans="1:2" ht="11.25">
      <c r="A453" s="476"/>
      <c r="B453" s="416"/>
    </row>
    <row r="454" ht="11.25">
      <c r="A454" s="470"/>
    </row>
    <row r="455" ht="11.25">
      <c r="A455" s="470"/>
    </row>
    <row r="456" spans="1:2" ht="11.25">
      <c r="A456" s="476"/>
      <c r="B456" s="416"/>
    </row>
    <row r="457" ht="11.25">
      <c r="A457" s="470"/>
    </row>
    <row r="458" ht="11.25">
      <c r="A458" s="470"/>
    </row>
    <row r="459" spans="1:2" ht="11.25">
      <c r="A459" s="476"/>
      <c r="B459" s="416"/>
    </row>
    <row r="460" ht="11.25">
      <c r="A460" s="470"/>
    </row>
    <row r="461" ht="11.25">
      <c r="A461" s="470"/>
    </row>
    <row r="462" spans="1:2" ht="11.25">
      <c r="A462" s="476"/>
      <c r="B462" s="416"/>
    </row>
    <row r="463" ht="11.25">
      <c r="A463" s="470"/>
    </row>
    <row r="464" ht="11.25">
      <c r="A464" s="470"/>
    </row>
    <row r="465" spans="1:2" ht="11.25">
      <c r="A465" s="476"/>
      <c r="B465" s="416"/>
    </row>
    <row r="466" ht="11.25">
      <c r="A466" s="470"/>
    </row>
    <row r="467" ht="11.25">
      <c r="A467" s="470"/>
    </row>
    <row r="468" spans="1:2" ht="11.25">
      <c r="A468" s="476"/>
      <c r="B468" s="416"/>
    </row>
    <row r="469" ht="11.25">
      <c r="A469" s="470"/>
    </row>
    <row r="470" ht="11.25">
      <c r="A470" s="470"/>
    </row>
    <row r="471" spans="1:2" ht="11.25">
      <c r="A471" s="476"/>
      <c r="B471" s="416"/>
    </row>
    <row r="472" ht="11.25">
      <c r="A472" s="470"/>
    </row>
    <row r="473" ht="11.25">
      <c r="A473" s="470"/>
    </row>
    <row r="474" spans="1:2" ht="11.25">
      <c r="A474" s="476"/>
      <c r="B474" s="416"/>
    </row>
    <row r="475" ht="11.25">
      <c r="A475" s="470"/>
    </row>
    <row r="476" ht="11.25">
      <c r="A476" s="470"/>
    </row>
    <row r="477" spans="1:2" ht="11.25">
      <c r="A477" s="476"/>
      <c r="B477" s="416"/>
    </row>
    <row r="478" ht="11.25">
      <c r="B478" s="416"/>
    </row>
    <row r="479" ht="11.25">
      <c r="A479" s="470"/>
    </row>
    <row r="480" spans="1:2" ht="11.25">
      <c r="A480" s="476"/>
      <c r="B480" s="416"/>
    </row>
    <row r="481" spans="1:2" ht="11.25">
      <c r="A481" s="476"/>
      <c r="B481" s="416"/>
    </row>
    <row r="482" ht="11.25">
      <c r="A482" s="470"/>
    </row>
    <row r="483" spans="1:2" ht="11.25">
      <c r="A483" s="476"/>
      <c r="B483" s="416"/>
    </row>
    <row r="484" spans="1:2" ht="11.25">
      <c r="A484" s="476"/>
      <c r="B484" s="416"/>
    </row>
    <row r="485" spans="1:2" ht="11.25">
      <c r="A485" s="463"/>
      <c r="B485" s="472"/>
    </row>
    <row r="486" spans="1:2" ht="11.25">
      <c r="A486" s="476"/>
      <c r="B486" s="416"/>
    </row>
    <row r="487" ht="11.25">
      <c r="A487" s="470"/>
    </row>
    <row r="488" spans="1:2" ht="11.25">
      <c r="A488" s="470"/>
      <c r="B488" s="472"/>
    </row>
    <row r="489" spans="1:2" ht="11.25">
      <c r="A489" s="470"/>
      <c r="B489" s="472"/>
    </row>
    <row r="490" ht="11.25">
      <c r="A490" s="470"/>
    </row>
    <row r="491" spans="1:2" ht="11.25">
      <c r="A491" s="476"/>
      <c r="B491" s="416"/>
    </row>
    <row r="492" spans="1:2" ht="11.25">
      <c r="A492" s="470"/>
      <c r="B492" s="472"/>
    </row>
    <row r="493" ht="11.25">
      <c r="A493" s="470"/>
    </row>
    <row r="494" spans="1:2" ht="11.25">
      <c r="A494" s="476"/>
      <c r="B494" s="416"/>
    </row>
    <row r="495" spans="1:2" ht="11.25">
      <c r="A495" s="470"/>
      <c r="B495" s="472"/>
    </row>
    <row r="496" ht="11.25">
      <c r="A496" s="470"/>
    </row>
    <row r="497" spans="1:2" ht="11.25">
      <c r="A497" s="476"/>
      <c r="B497" s="416"/>
    </row>
    <row r="498" spans="1:2" ht="11.25">
      <c r="A498" s="470"/>
      <c r="B498" s="472"/>
    </row>
    <row r="499" ht="11.25">
      <c r="A499" s="470"/>
    </row>
    <row r="500" spans="1:2" ht="11.25">
      <c r="A500" s="476"/>
      <c r="B500" s="416"/>
    </row>
    <row r="501" ht="11.25">
      <c r="A501" s="470"/>
    </row>
    <row r="502" ht="11.25">
      <c r="A502" s="470"/>
    </row>
    <row r="503" spans="1:2" ht="11.25">
      <c r="A503" s="476"/>
      <c r="B503" s="416"/>
    </row>
    <row r="504" ht="11.25">
      <c r="A504" s="470"/>
    </row>
    <row r="505" ht="11.25">
      <c r="A505" s="470"/>
    </row>
    <row r="506" spans="1:2" ht="11.25">
      <c r="A506" s="476"/>
      <c r="B506" s="416"/>
    </row>
    <row r="507" ht="11.25">
      <c r="A507" s="470"/>
    </row>
    <row r="508" spans="1:2" ht="11.25">
      <c r="A508" s="470"/>
      <c r="B508" s="476"/>
    </row>
    <row r="509" spans="1:2" ht="11.25">
      <c r="A509" s="476"/>
      <c r="B509" s="416"/>
    </row>
    <row r="510" spans="1:2" ht="11.25">
      <c r="A510" s="476"/>
      <c r="B510" s="416"/>
    </row>
    <row r="511" spans="1:2" ht="11.25">
      <c r="A511" s="476"/>
      <c r="B511" s="416"/>
    </row>
    <row r="512" ht="11.25">
      <c r="A512" s="470"/>
    </row>
    <row r="513" ht="11.25">
      <c r="A513" s="470"/>
    </row>
    <row r="514" spans="1:2" ht="11.25">
      <c r="A514" s="476"/>
      <c r="B514" s="416"/>
    </row>
    <row r="515" ht="11.25">
      <c r="A515" s="470"/>
    </row>
    <row r="516" ht="11.25">
      <c r="A516" s="470"/>
    </row>
    <row r="517" spans="1:2" ht="11.25">
      <c r="A517" s="476"/>
      <c r="B517" s="416"/>
    </row>
    <row r="518" spans="1:2" ht="11.25">
      <c r="A518" s="476"/>
      <c r="B518" s="416"/>
    </row>
    <row r="519" spans="1:2" ht="11.25">
      <c r="A519" s="476"/>
      <c r="B519" s="416"/>
    </row>
    <row r="520" spans="1:2" ht="11.25">
      <c r="A520" s="476"/>
      <c r="B520" s="416"/>
    </row>
    <row r="521" spans="1:2" ht="11.25">
      <c r="A521" s="476"/>
      <c r="B521" s="416"/>
    </row>
    <row r="522" spans="1:2" ht="11.25">
      <c r="A522" s="476"/>
      <c r="B522" s="416"/>
    </row>
    <row r="523" ht="11.25">
      <c r="A523" s="470"/>
    </row>
    <row r="524" spans="1:2" ht="11.25">
      <c r="A524" s="470"/>
      <c r="B524" s="416"/>
    </row>
    <row r="525" spans="1:2" ht="11.25">
      <c r="A525" s="478"/>
      <c r="B525" s="416"/>
    </row>
    <row r="526" spans="1:2" ht="11.25">
      <c r="A526" s="476"/>
      <c r="B526" s="416"/>
    </row>
    <row r="527" spans="1:2" ht="11.25">
      <c r="A527" s="476"/>
      <c r="B527" s="416"/>
    </row>
    <row r="528" spans="1:2" ht="11.25">
      <c r="A528" s="476"/>
      <c r="B528" s="416"/>
    </row>
    <row r="529" spans="1:2" ht="11.25">
      <c r="A529" s="476"/>
      <c r="B529" s="416"/>
    </row>
    <row r="530" spans="1:2" ht="11.25">
      <c r="A530" s="476"/>
      <c r="B530" s="416"/>
    </row>
    <row r="531" ht="11.25">
      <c r="A531" s="470"/>
    </row>
    <row r="532" ht="11.25">
      <c r="A532" s="470"/>
    </row>
    <row r="533" spans="1:2" ht="11.25">
      <c r="A533" s="476"/>
      <c r="B533" s="416"/>
    </row>
    <row r="534" ht="11.25">
      <c r="B534" s="416"/>
    </row>
    <row r="535" spans="1:2" ht="11.25">
      <c r="A535" s="470"/>
      <c r="B535" s="416"/>
    </row>
    <row r="536" spans="1:2" ht="11.25">
      <c r="A536" s="476"/>
      <c r="B536" s="416"/>
    </row>
    <row r="537" spans="1:2" ht="11.25">
      <c r="A537" s="476"/>
      <c r="B537" s="416"/>
    </row>
    <row r="538" spans="1:2" ht="11.25">
      <c r="A538" s="470"/>
      <c r="B538" s="416"/>
    </row>
    <row r="539" spans="1:2" ht="11.25">
      <c r="A539" s="476"/>
      <c r="B539" s="416"/>
    </row>
    <row r="540" ht="11.25">
      <c r="B540" s="416"/>
    </row>
    <row r="541" spans="1:2" ht="11.25">
      <c r="A541" s="466"/>
      <c r="B541" s="472"/>
    </row>
    <row r="542" ht="11.25">
      <c r="B542" s="416"/>
    </row>
    <row r="543" spans="1:2" ht="11.25">
      <c r="A543" s="470"/>
      <c r="B543" s="472"/>
    </row>
    <row r="544" ht="11.25">
      <c r="A544" s="470"/>
    </row>
    <row r="545" ht="11.25">
      <c r="A545" s="470"/>
    </row>
    <row r="546" spans="1:2" ht="11.25">
      <c r="A546" s="476"/>
      <c r="B546" s="416"/>
    </row>
    <row r="547" spans="1:2" ht="11.25">
      <c r="A547" s="476"/>
      <c r="B547" s="416"/>
    </row>
    <row r="548" ht="11.25">
      <c r="A548" s="470"/>
    </row>
    <row r="549" ht="11.25">
      <c r="A549" s="470"/>
    </row>
    <row r="550" spans="1:2" ht="11.25">
      <c r="A550" s="476"/>
      <c r="B550" s="416"/>
    </row>
    <row r="551" spans="1:2" ht="11.25">
      <c r="A551" s="476"/>
      <c r="B551" s="416"/>
    </row>
    <row r="552" spans="1:2" ht="11.25">
      <c r="A552" s="476"/>
      <c r="B552" s="416"/>
    </row>
    <row r="553" spans="1:2" ht="11.25">
      <c r="A553" s="476"/>
      <c r="B553" s="416"/>
    </row>
    <row r="554" spans="1:2" ht="11.25">
      <c r="A554" s="476"/>
      <c r="B554" s="416"/>
    </row>
    <row r="555" ht="11.25">
      <c r="A555" s="470"/>
    </row>
    <row r="556" ht="11.25">
      <c r="A556" s="470"/>
    </row>
    <row r="557" spans="1:2" ht="11.25">
      <c r="A557" s="476"/>
      <c r="B557" s="416"/>
    </row>
    <row r="558" spans="1:2" ht="11.25">
      <c r="A558" s="476"/>
      <c r="B558" s="416"/>
    </row>
    <row r="559" spans="1:2" ht="11.25">
      <c r="A559" s="476"/>
      <c r="B559" s="416"/>
    </row>
    <row r="560" spans="1:2" ht="11.25">
      <c r="A560" s="476"/>
      <c r="B560" s="416"/>
    </row>
    <row r="561" spans="1:2" ht="11.25">
      <c r="A561" s="476"/>
      <c r="B561" s="416"/>
    </row>
    <row r="562" spans="1:2" ht="11.25">
      <c r="A562" s="463"/>
      <c r="B562" s="472"/>
    </row>
    <row r="563" spans="1:2" ht="11.25">
      <c r="A563" s="476"/>
      <c r="B563" s="416"/>
    </row>
    <row r="564" spans="1:2" ht="11.25">
      <c r="A564" s="470"/>
      <c r="B564" s="472"/>
    </row>
    <row r="565" ht="11.25">
      <c r="A565" s="470"/>
    </row>
    <row r="566" ht="11.25">
      <c r="A566" s="470"/>
    </row>
    <row r="567" spans="1:2" ht="11.25">
      <c r="A567" s="476"/>
      <c r="B567" s="416"/>
    </row>
    <row r="568" spans="1:2" ht="11.25">
      <c r="A568" s="476"/>
      <c r="B568" s="416"/>
    </row>
    <row r="569" ht="11.25">
      <c r="A569" s="470"/>
    </row>
    <row r="570" spans="1:2" ht="11.25">
      <c r="A570" s="476"/>
      <c r="B570" s="416"/>
    </row>
    <row r="571" ht="11.25">
      <c r="A571" s="470"/>
    </row>
    <row r="572" ht="11.25">
      <c r="A572" s="470"/>
    </row>
    <row r="573" spans="1:2" ht="11.25">
      <c r="A573" s="476"/>
      <c r="B573" s="416"/>
    </row>
    <row r="574" spans="1:2" ht="11.25">
      <c r="A574" s="476"/>
      <c r="B574" s="416"/>
    </row>
    <row r="575" ht="11.25">
      <c r="A575" s="470"/>
    </row>
    <row r="576" ht="11.25">
      <c r="A576" s="470"/>
    </row>
    <row r="577" spans="1:2" ht="11.25">
      <c r="A577" s="476"/>
      <c r="B577" s="416"/>
    </row>
    <row r="578" ht="11.25">
      <c r="A578" s="473"/>
    </row>
    <row r="580" spans="1:2" ht="11.25">
      <c r="A580" s="463"/>
      <c r="B580" s="472"/>
    </row>
    <row r="582" spans="1:2" ht="11.25">
      <c r="A582" s="463"/>
      <c r="B582" s="464"/>
    </row>
    <row r="585" spans="1:2" ht="11.25">
      <c r="A585" s="468"/>
      <c r="B585" s="469"/>
    </row>
    <row r="587" spans="1:2" ht="11.25">
      <c r="A587" s="463"/>
      <c r="B587" s="464"/>
    </row>
    <row r="589" spans="1:2" ht="11.25">
      <c r="A589" s="463"/>
      <c r="B589" s="464"/>
    </row>
    <row r="591" spans="1:2" ht="11.25">
      <c r="A591" s="466"/>
      <c r="B591" s="467"/>
    </row>
    <row r="592" spans="1:2" ht="11.25">
      <c r="A592" s="468"/>
      <c r="B592" s="469"/>
    </row>
    <row r="594" spans="1:2" ht="11.25">
      <c r="A594" s="463"/>
      <c r="B594" s="464"/>
    </row>
    <row r="596" spans="1:2" ht="11.25">
      <c r="A596" s="463"/>
      <c r="B596" s="464"/>
    </row>
    <row r="598" spans="1:2" ht="11.25">
      <c r="A598" s="466"/>
      <c r="B598" s="467"/>
    </row>
    <row r="599" spans="1:2" ht="11.25">
      <c r="A599" s="468"/>
      <c r="B599" s="469"/>
    </row>
    <row r="601" spans="1:2" ht="11.25">
      <c r="A601" s="463"/>
      <c r="B601" s="464"/>
    </row>
    <row r="603" spans="1:2" ht="11.25">
      <c r="A603" s="463"/>
      <c r="B603" s="464"/>
    </row>
    <row r="605" spans="1:2" ht="11.25">
      <c r="A605" s="466"/>
      <c r="B605" s="467"/>
    </row>
    <row r="606" spans="1:2" ht="11.25">
      <c r="A606" s="468"/>
      <c r="B606" s="469"/>
    </row>
    <row r="607" spans="1:2" ht="11.25">
      <c r="A607" s="468"/>
      <c r="B607" s="469"/>
    </row>
    <row r="608" spans="1:2" ht="11.25">
      <c r="A608" s="468"/>
      <c r="B608" s="469"/>
    </row>
    <row r="609" spans="1:2" ht="11.25">
      <c r="A609" s="468"/>
      <c r="B609" s="469"/>
    </row>
    <row r="610" spans="1:2" ht="11.25">
      <c r="A610" s="468"/>
      <c r="B610" s="469"/>
    </row>
    <row r="612" spans="1:2" ht="11.25">
      <c r="A612" s="463"/>
      <c r="B612" s="464"/>
    </row>
    <row r="614" spans="1:2" ht="11.25">
      <c r="A614" s="463"/>
      <c r="B614" s="464"/>
    </row>
    <row r="616" spans="1:2" ht="11.25">
      <c r="A616" s="466"/>
      <c r="B616" s="467"/>
    </row>
    <row r="617" spans="1:2" ht="11.25">
      <c r="A617" s="468"/>
      <c r="B617" s="469"/>
    </row>
    <row r="618" spans="1:2" ht="11.25">
      <c r="A618" s="468"/>
      <c r="B618" s="469"/>
    </row>
    <row r="620" spans="1:2" ht="11.25">
      <c r="A620" s="463"/>
      <c r="B620" s="464"/>
    </row>
    <row r="622" spans="1:2" ht="11.25">
      <c r="A622" s="463"/>
      <c r="B622" s="464"/>
    </row>
    <row r="624" spans="1:2" ht="11.25">
      <c r="A624" s="466"/>
      <c r="B624" s="467"/>
    </row>
    <row r="625" spans="1:2" ht="11.25">
      <c r="A625" s="468"/>
      <c r="B625" s="469"/>
    </row>
    <row r="626" spans="1:2" ht="11.25">
      <c r="A626" s="468"/>
      <c r="B626" s="469"/>
    </row>
    <row r="628" spans="1:2" ht="11.25">
      <c r="A628" s="463"/>
      <c r="B628" s="464"/>
    </row>
    <row r="630" spans="1:2" ht="11.25">
      <c r="A630" s="463"/>
      <c r="B630" s="464"/>
    </row>
    <row r="632" spans="1:2" ht="11.25">
      <c r="A632" s="466"/>
      <c r="B632" s="467"/>
    </row>
    <row r="633" spans="1:2" ht="11.25">
      <c r="A633" s="468"/>
      <c r="B633" s="469"/>
    </row>
    <row r="634" spans="1:2" ht="11.25">
      <c r="A634" s="468"/>
      <c r="B634" s="469"/>
    </row>
    <row r="635" spans="1:2" ht="11.25">
      <c r="A635" s="468"/>
      <c r="B635" s="469"/>
    </row>
    <row r="636" spans="1:2" ht="11.25">
      <c r="A636" s="468"/>
      <c r="B636" s="469"/>
    </row>
    <row r="637" spans="1:2" ht="11.25">
      <c r="A637" s="468"/>
      <c r="B637" s="469"/>
    </row>
    <row r="638" spans="1:2" ht="11.25">
      <c r="A638" s="468"/>
      <c r="B638" s="469"/>
    </row>
    <row r="639" spans="1:2" ht="11.25">
      <c r="A639" s="468"/>
      <c r="B639" s="469"/>
    </row>
    <row r="640" spans="1:2" ht="11.25">
      <c r="A640" s="468"/>
      <c r="B640" s="469"/>
    </row>
    <row r="641" spans="1:2" ht="11.25">
      <c r="A641" s="468"/>
      <c r="B641" s="469"/>
    </row>
    <row r="642" spans="1:2" ht="11.25">
      <c r="A642" s="468"/>
      <c r="B642" s="469"/>
    </row>
    <row r="644" spans="1:2" ht="11.25">
      <c r="A644" s="463"/>
      <c r="B644" s="464"/>
    </row>
    <row r="646" spans="1:2" ht="11.25">
      <c r="A646" s="463"/>
      <c r="B646" s="464"/>
    </row>
    <row r="648" spans="1:2" ht="11.25">
      <c r="A648" s="466"/>
      <c r="B648" s="467"/>
    </row>
    <row r="649" spans="1:2" ht="11.25">
      <c r="A649" s="468"/>
      <c r="B649" s="469"/>
    </row>
    <row r="650" spans="1:2" ht="11.25">
      <c r="A650" s="468"/>
      <c r="B650" s="469"/>
    </row>
    <row r="651" spans="1:2" ht="11.25">
      <c r="A651" s="468"/>
      <c r="B651" s="469"/>
    </row>
    <row r="652" spans="1:2" ht="11.25">
      <c r="A652" s="468"/>
      <c r="B652" s="469"/>
    </row>
    <row r="653" spans="1:2" ht="11.25">
      <c r="A653" s="468"/>
      <c r="B653" s="469"/>
    </row>
    <row r="654" spans="1:2" ht="11.25">
      <c r="A654" s="468"/>
      <c r="B654" s="469"/>
    </row>
    <row r="656" spans="1:2" ht="11.25">
      <c r="A656" s="463"/>
      <c r="B656" s="464"/>
    </row>
    <row r="658" spans="1:2" ht="11.25">
      <c r="A658" s="463"/>
      <c r="B658" s="464"/>
    </row>
    <row r="660" spans="1:2" ht="11.25">
      <c r="A660" s="466"/>
      <c r="B660" s="467"/>
    </row>
    <row r="661" spans="1:2" ht="11.25">
      <c r="A661" s="468"/>
      <c r="B661" s="469"/>
    </row>
    <row r="662" spans="1:2" ht="11.25">
      <c r="A662" s="468"/>
      <c r="B662" s="469"/>
    </row>
    <row r="663" spans="1:2" ht="11.25">
      <c r="A663" s="468"/>
      <c r="B663" s="469"/>
    </row>
    <row r="666" spans="1:2" ht="11.25">
      <c r="A666" s="463"/>
      <c r="B666" s="464"/>
    </row>
    <row r="668" spans="1:2" ht="11.25">
      <c r="A668" s="463"/>
      <c r="B668" s="464"/>
    </row>
    <row r="670" spans="1:2" ht="11.25">
      <c r="A670" s="466"/>
      <c r="B670" s="467"/>
    </row>
    <row r="671" spans="1:2" ht="11.25">
      <c r="A671" s="468"/>
      <c r="B671" s="469"/>
    </row>
    <row r="673" spans="1:2" ht="11.25">
      <c r="A673" s="463"/>
      <c r="B673" s="464"/>
    </row>
    <row r="675" spans="1:2" ht="11.25">
      <c r="A675" s="463"/>
      <c r="B675" s="464"/>
    </row>
    <row r="677" spans="1:2" ht="11.25">
      <c r="A677" s="466"/>
      <c r="B677" s="467"/>
    </row>
    <row r="678" spans="1:2" ht="11.25">
      <c r="A678" s="468"/>
      <c r="B678" s="469"/>
    </row>
    <row r="679" spans="1:2" ht="11.25">
      <c r="A679" s="468"/>
      <c r="B679" s="469"/>
    </row>
    <row r="681" spans="1:2" ht="11.25">
      <c r="A681" s="463"/>
      <c r="B681" s="464"/>
    </row>
    <row r="683" spans="1:2" ht="11.25">
      <c r="A683" s="463"/>
      <c r="B683" s="464"/>
    </row>
    <row r="685" spans="1:2" ht="11.25">
      <c r="A685" s="466"/>
      <c r="B685" s="467"/>
    </row>
    <row r="686" spans="1:2" ht="11.25">
      <c r="A686" s="468"/>
      <c r="B686" s="469"/>
    </row>
    <row r="687" spans="1:2" ht="11.25">
      <c r="A687" s="468"/>
      <c r="B687" s="469"/>
    </row>
    <row r="688" spans="1:2" ht="11.25">
      <c r="A688" s="468"/>
      <c r="B688" s="469"/>
    </row>
    <row r="689" spans="1:2" ht="11.25">
      <c r="A689" s="468"/>
      <c r="B689" s="469"/>
    </row>
    <row r="690" spans="1:2" ht="11.25">
      <c r="A690" s="468"/>
      <c r="B690" s="469"/>
    </row>
    <row r="691" spans="1:2" ht="11.25">
      <c r="A691" s="468"/>
      <c r="B691" s="469"/>
    </row>
    <row r="692" spans="1:2" ht="11.25">
      <c r="A692" s="468"/>
      <c r="B692" s="469"/>
    </row>
    <row r="693" spans="1:2" ht="11.25">
      <c r="A693" s="468"/>
      <c r="B693" s="469"/>
    </row>
    <row r="694" spans="1:2" ht="11.25">
      <c r="A694" s="468"/>
      <c r="B694" s="469"/>
    </row>
    <row r="695" spans="1:2" ht="11.25">
      <c r="A695" s="468"/>
      <c r="B695" s="469"/>
    </row>
    <row r="696" spans="1:2" ht="11.25">
      <c r="A696" s="468"/>
      <c r="B696" s="469"/>
    </row>
    <row r="699" spans="1:2" ht="11.25">
      <c r="A699" s="463"/>
      <c r="B699" s="464"/>
    </row>
    <row r="701" spans="1:2" ht="11.25">
      <c r="A701" s="463"/>
      <c r="B701" s="464"/>
    </row>
  </sheetData>
  <sheetProtection/>
  <mergeCells count="1">
    <mergeCell ref="A1:E1"/>
  </mergeCells>
  <printOptions horizontalCentered="1"/>
  <pageMargins left="0.49" right="0.5" top="0.47" bottom="0.51" header="0.15748031496062992" footer="0.35"/>
  <pageSetup firstPageNumber="8" useFirstPageNumber="1" fitToHeight="0" fitToWidth="1" horizontalDpi="600" verticalDpi="600" orientation="portrait" paperSize="9" scale="68" r:id="rId1"/>
  <ignoredErrors>
    <ignoredError sqref="C321:C323 E4 C21:C24 C37:C39 C65:C68 C147:C149 C188:C191 C209:C213 C280 C72 C3:C4 E321 E285:E287 C15:C18 E37:E39 E101 E126:E129 E147:E149 E188:E191 E209:E213 E280 E72 C51:C54 C335:C336 E328:E329 E322:E323 E340:E342 E344:E345 E120:E121 E115:E118 E99 E77:E78 C11:C12 C27:C30 C41:C42 C45:C48 C131:C134 C141:C144 C151:C154 C168:C171 C173:C176 C178:C185 C196 C216:C219 E32:E33 E27:E30 E21:E24 E15:E18 C74 C77:C78 C99 E74 E45:E48 E51:E54 C58:C61 E58:E61 E11:E12 C32:C33 E41:E42 E65:E68 C83 E83 C89 E89 C101 C109:C110 E109:E110 C115:C118 C120:C121 C126:C129 E131:E134 C136:C139 E136:E139 E141:E144 E151:E154 C156:C159 E156:E159 C161:C164 E161:E164 E168:E171 E173:E176 E178:E180 C193:C194 E193:E194 E196 C201 E201 C203 E203 C205:C206 E205:E206 E216:E219 C223 E223 C225 E225 C228:C229 E228:E229 C234 E234 C240 E240 C250 E250 C252 E252 C260:C261 E260:E261 C265:C266 E265:E266 C268:C271 E268:E271 C276 E276 C285:C287 C295:C296 E295:E296 C299:C300 C302 E302 E299:E300 C317:C318 E317:E318 C325 C328:C329 C338 E325 E335:E336 E338 C340:C342 C344:C345 E182:E185 E3 C339 E339 E289 E292:E293 C292:C293 C289 C6:C9 E6:E9 E307 C307 C310:C311 C314 E310:E311 E314 E332 C332 E304:E305 C304:C305" evalError="1" formula="1"/>
    <ignoredError sqref="A13:A20 A25:A33 A43:A44 A49:A57 A81:A88 A130:A145 A150:A160 A166:A172 A197:A200 A214:A215 A238 A34:A35" numberStoredAsText="1"/>
    <ignoredError sqref="C36 C146 C208 C278 E36 E146 E208 E2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4"/>
  <sheetViews>
    <sheetView zoomScale="99" zoomScaleNormal="99" zoomScalePageLayoutView="0" workbookViewId="0" topLeftCell="A1">
      <pane ySplit="4" topLeftCell="A5" activePane="bottomLeft" state="frozen"/>
      <selection pane="topLeft" activeCell="F7" sqref="F7:G13"/>
      <selection pane="bottomLeft" activeCell="A1" sqref="A1:P1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3" width="5.57421875" style="46" customWidth="1"/>
    <col min="4" max="4" width="5.28125" style="41" customWidth="1"/>
    <col min="5" max="5" width="6.00390625" style="41" bestFit="1" customWidth="1"/>
    <col min="6" max="6" width="50.140625" style="0" customWidth="1"/>
    <col min="7" max="9" width="15.7109375" style="0" customWidth="1"/>
    <col min="10" max="10" width="16.140625" style="0" customWidth="1"/>
    <col min="11" max="11" width="15.57421875" style="313" bestFit="1" customWidth="1"/>
    <col min="12" max="12" width="9.00390625" style="320" bestFit="1" customWidth="1"/>
    <col min="13" max="13" width="15.57421875" style="313" bestFit="1" customWidth="1"/>
    <col min="14" max="14" width="9.00390625" style="320" bestFit="1" customWidth="1"/>
    <col min="15" max="15" width="15.57421875" style="313" bestFit="1" customWidth="1"/>
    <col min="16" max="16" width="9.00390625" style="320" bestFit="1" customWidth="1"/>
    <col min="17" max="17" width="13.8515625" style="0" bestFit="1" customWidth="1"/>
    <col min="18" max="18" width="12.00390625" style="0" bestFit="1" customWidth="1"/>
    <col min="19" max="19" width="13.8515625" style="0" bestFit="1" customWidth="1"/>
  </cols>
  <sheetData>
    <row r="1" spans="1:16" ht="18" customHeight="1">
      <c r="A1" s="512" t="s">
        <v>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6" ht="15" customHeight="1">
      <c r="A2" s="513" t="s">
        <v>209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</row>
    <row r="3" spans="1:16" s="3" customFormat="1" ht="26.25" customHeight="1">
      <c r="A3" s="144" t="s">
        <v>212</v>
      </c>
      <c r="B3" s="144" t="s">
        <v>3</v>
      </c>
      <c r="C3" s="155" t="s">
        <v>2</v>
      </c>
      <c r="D3" s="156" t="s">
        <v>4</v>
      </c>
      <c r="E3" s="156"/>
      <c r="F3" s="145" t="s">
        <v>41</v>
      </c>
      <c r="G3" s="149" t="s">
        <v>284</v>
      </c>
      <c r="H3" s="157" t="s">
        <v>277</v>
      </c>
      <c r="I3" s="157" t="s">
        <v>296</v>
      </c>
      <c r="J3" s="192" t="s">
        <v>292</v>
      </c>
      <c r="K3" s="157" t="s">
        <v>295</v>
      </c>
      <c r="L3" s="157" t="s">
        <v>271</v>
      </c>
      <c r="M3" s="157" t="s">
        <v>293</v>
      </c>
      <c r="N3" s="157" t="s">
        <v>272</v>
      </c>
      <c r="O3" s="157" t="s">
        <v>294</v>
      </c>
      <c r="P3" s="157" t="s">
        <v>282</v>
      </c>
    </row>
    <row r="4" spans="3:16" s="3" customFormat="1" ht="20.25" customHeight="1">
      <c r="C4" s="183"/>
      <c r="D4" s="158"/>
      <c r="E4" s="158"/>
      <c r="F4" s="94" t="s">
        <v>180</v>
      </c>
      <c r="G4" s="339">
        <f>G5+G63</f>
        <v>32786242111</v>
      </c>
      <c r="H4" s="189">
        <f>H5+H63</f>
        <v>30107702000</v>
      </c>
      <c r="I4" s="189">
        <f>I5+I63</f>
        <v>32607702000</v>
      </c>
      <c r="J4" s="189">
        <f>J5+J63</f>
        <v>33387702000</v>
      </c>
      <c r="K4" s="189">
        <f>K5+K63</f>
        <v>36300077000</v>
      </c>
      <c r="L4" s="198">
        <f>K4/I4*100</f>
        <v>111.32362838693754</v>
      </c>
      <c r="M4" s="189">
        <f>M5+M63</f>
        <v>37100400000</v>
      </c>
      <c r="N4" s="344">
        <f aca="true" t="shared" si="0" ref="N4:N33">M4/K4*100</f>
        <v>102.20474187974864</v>
      </c>
      <c r="O4" s="189">
        <f>O5+O63</f>
        <v>37960700000</v>
      </c>
      <c r="P4" s="344">
        <f>O4/M4*100</f>
        <v>102.31884292352642</v>
      </c>
    </row>
    <row r="5" spans="1:16" s="113" customFormat="1" ht="15.75" customHeight="1">
      <c r="A5" s="108">
        <v>6</v>
      </c>
      <c r="B5" s="108"/>
      <c r="C5" s="111"/>
      <c r="D5" s="112"/>
      <c r="E5" s="112"/>
      <c r="F5" s="194" t="s">
        <v>35</v>
      </c>
      <c r="G5" s="102">
        <f>G6+G10+G25+G35+G43+G56</f>
        <v>32784756408</v>
      </c>
      <c r="H5" s="102">
        <f>H6+H10+H25+H35+H43+H56</f>
        <v>30105702000</v>
      </c>
      <c r="I5" s="102">
        <f>I6+I10+I25+I35+I43+I56</f>
        <v>32605702000</v>
      </c>
      <c r="J5" s="102">
        <f>J6+J10+J25+J35+J43+J56</f>
        <v>33385693000</v>
      </c>
      <c r="K5" s="102">
        <f>K6+K10+K25+K35+K43+K56</f>
        <v>36298077000</v>
      </c>
      <c r="L5" s="340">
        <f aca="true" t="shared" si="1" ref="L5:L68">K5/I5*100</f>
        <v>111.32432296657807</v>
      </c>
      <c r="M5" s="102">
        <f>M6+M10+M25+M35+M43+M56</f>
        <v>37098400000</v>
      </c>
      <c r="N5" s="343">
        <f t="shared" si="0"/>
        <v>102.20486335956585</v>
      </c>
      <c r="O5" s="102">
        <f>O6+O10+O25+O35+O43+O56</f>
        <v>37958700000</v>
      </c>
      <c r="P5" s="343">
        <f>O5/M5*100</f>
        <v>102.31896793392707</v>
      </c>
    </row>
    <row r="6" spans="2:16" s="113" customFormat="1" ht="12.75" customHeight="1">
      <c r="B6" s="108">
        <v>62</v>
      </c>
      <c r="C6" s="111"/>
      <c r="D6" s="112"/>
      <c r="E6" s="112"/>
      <c r="F6" s="103" t="s">
        <v>99</v>
      </c>
      <c r="G6" s="102">
        <f aca="true" t="shared" si="2" ref="G6:O6">G7</f>
        <v>23362833003</v>
      </c>
      <c r="H6" s="102">
        <f t="shared" si="2"/>
        <v>24411400000</v>
      </c>
      <c r="I6" s="102">
        <f t="shared" si="2"/>
        <v>25411400000</v>
      </c>
      <c r="J6" s="102">
        <f t="shared" si="2"/>
        <v>25911400000</v>
      </c>
      <c r="K6" s="102">
        <f t="shared" si="2"/>
        <v>28180000000</v>
      </c>
      <c r="L6" s="340">
        <f t="shared" si="1"/>
        <v>110.89511006870931</v>
      </c>
      <c r="M6" s="102">
        <f t="shared" si="2"/>
        <v>28990000000</v>
      </c>
      <c r="N6" s="343">
        <f t="shared" si="0"/>
        <v>102.87437899219304</v>
      </c>
      <c r="O6" s="102">
        <f t="shared" si="2"/>
        <v>29750000000</v>
      </c>
      <c r="P6" s="343">
        <f>O6/M6*100</f>
        <v>102.62159365298378</v>
      </c>
    </row>
    <row r="7" spans="3:16" s="113" customFormat="1" ht="12.75" customHeight="1">
      <c r="C7" s="111">
        <v>621</v>
      </c>
      <c r="D7" s="114"/>
      <c r="E7" s="114"/>
      <c r="F7" s="103" t="s">
        <v>100</v>
      </c>
      <c r="G7" s="102">
        <f>SUM(G8:G9)</f>
        <v>23362833003</v>
      </c>
      <c r="H7" s="102">
        <f>SUM(H8:H9)</f>
        <v>24411400000</v>
      </c>
      <c r="I7" s="102">
        <f>SUM(I8:I9)</f>
        <v>25411400000</v>
      </c>
      <c r="J7" s="102">
        <f>SUM(J8:J9)</f>
        <v>25911400000</v>
      </c>
      <c r="K7" s="102">
        <f>SUM(K8:K9)</f>
        <v>28180000000</v>
      </c>
      <c r="L7" s="340">
        <f t="shared" si="1"/>
        <v>110.89511006870931</v>
      </c>
      <c r="M7" s="102">
        <f>SUM(M8:M9)</f>
        <v>28990000000</v>
      </c>
      <c r="N7" s="343">
        <f t="shared" si="0"/>
        <v>102.87437899219304</v>
      </c>
      <c r="O7" s="102">
        <f>SUM(O8:O9)</f>
        <v>29750000000</v>
      </c>
      <c r="P7" s="343">
        <f>O7/M7*100</f>
        <v>102.62159365298378</v>
      </c>
    </row>
    <row r="8" spans="3:17" s="113" customFormat="1" ht="12.75" customHeight="1">
      <c r="C8" s="115"/>
      <c r="D8" s="112">
        <v>6211</v>
      </c>
      <c r="E8" s="112"/>
      <c r="F8" s="116" t="s">
        <v>101</v>
      </c>
      <c r="G8" s="110">
        <v>23352297707</v>
      </c>
      <c r="H8" s="110">
        <v>24411400000</v>
      </c>
      <c r="I8" s="110">
        <v>25411400000</v>
      </c>
      <c r="J8" s="110">
        <v>25911400000</v>
      </c>
      <c r="K8" s="110">
        <v>28180000000</v>
      </c>
      <c r="L8" s="341">
        <f t="shared" si="1"/>
        <v>110.89511006870931</v>
      </c>
      <c r="M8" s="110">
        <v>28990000000</v>
      </c>
      <c r="N8" s="342">
        <f t="shared" si="0"/>
        <v>102.87437899219304</v>
      </c>
      <c r="O8" s="110">
        <v>29750000000</v>
      </c>
      <c r="P8" s="342">
        <f>O8/M8*100</f>
        <v>102.62159365298378</v>
      </c>
      <c r="Q8" s="109"/>
    </row>
    <row r="9" spans="3:19" s="113" customFormat="1" ht="27" customHeight="1">
      <c r="C9" s="115"/>
      <c r="D9" s="112">
        <v>6212</v>
      </c>
      <c r="E9" s="112"/>
      <c r="F9" s="116" t="s">
        <v>145</v>
      </c>
      <c r="G9" s="110">
        <v>10535296</v>
      </c>
      <c r="H9" s="184"/>
      <c r="I9" s="184"/>
      <c r="J9" s="184"/>
      <c r="K9" s="110"/>
      <c r="L9" s="341"/>
      <c r="M9" s="110"/>
      <c r="N9" s="342"/>
      <c r="O9" s="110"/>
      <c r="P9" s="342"/>
      <c r="Q9" s="109"/>
      <c r="S9" s="109"/>
    </row>
    <row r="10" spans="2:16" s="113" customFormat="1" ht="26.25">
      <c r="B10" s="111">
        <v>63</v>
      </c>
      <c r="D10" s="112"/>
      <c r="E10" s="112"/>
      <c r="F10" s="103" t="s">
        <v>150</v>
      </c>
      <c r="G10" s="102">
        <f>G11+G16+G19+G22</f>
        <v>6822354212</v>
      </c>
      <c r="H10" s="102">
        <f>H11+H16+H19+H22</f>
        <v>3030809000</v>
      </c>
      <c r="I10" s="102">
        <f>I11+I16+I19+I22</f>
        <v>4530809000</v>
      </c>
      <c r="J10" s="102">
        <f>J11+J16+J19+J22</f>
        <v>4830600000</v>
      </c>
      <c r="K10" s="102">
        <f>K11+K16+K19+K22</f>
        <v>5324377000</v>
      </c>
      <c r="L10" s="340">
        <f t="shared" si="1"/>
        <v>117.51492945299616</v>
      </c>
      <c r="M10" s="102">
        <f>M11+M16+M19+M22</f>
        <v>5240700000</v>
      </c>
      <c r="N10" s="343">
        <f t="shared" si="0"/>
        <v>98.42841707114277</v>
      </c>
      <c r="O10" s="102">
        <f>O11+O16+O19+O22</f>
        <v>5260700000</v>
      </c>
      <c r="P10" s="343">
        <f>O10/M10*100</f>
        <v>100.38162840841873</v>
      </c>
    </row>
    <row r="11" spans="3:16" s="113" customFormat="1" ht="26.25">
      <c r="C11" s="111">
        <v>632</v>
      </c>
      <c r="D11" s="112"/>
      <c r="E11" s="112"/>
      <c r="F11" s="103" t="s">
        <v>169</v>
      </c>
      <c r="G11" s="102">
        <f>G12+G14</f>
        <v>3413799</v>
      </c>
      <c r="H11" s="102">
        <f>H12+H14</f>
        <v>40809000</v>
      </c>
      <c r="I11" s="102">
        <f>I12+I14</f>
        <v>40809000</v>
      </c>
      <c r="J11" s="102">
        <f>J12+J14</f>
        <v>39600000</v>
      </c>
      <c r="K11" s="102">
        <f>K12+K14</f>
        <v>97677000</v>
      </c>
      <c r="L11" s="340">
        <f t="shared" si="1"/>
        <v>239.3516136146438</v>
      </c>
      <c r="M11" s="102">
        <f>M12+M14</f>
        <v>0</v>
      </c>
      <c r="N11" s="343">
        <f t="shared" si="0"/>
        <v>0</v>
      </c>
      <c r="O11" s="102">
        <f>O12+O14</f>
        <v>0</v>
      </c>
      <c r="P11" s="343"/>
    </row>
    <row r="12" spans="3:16" s="113" customFormat="1" ht="12" customHeight="1">
      <c r="C12" s="115"/>
      <c r="D12" s="112">
        <v>6323</v>
      </c>
      <c r="E12" s="112"/>
      <c r="F12" s="116" t="s">
        <v>170</v>
      </c>
      <c r="G12" s="110">
        <f aca="true" t="shared" si="3" ref="G12:O12">G13</f>
        <v>3413799</v>
      </c>
      <c r="H12" s="110">
        <f t="shared" si="3"/>
        <v>2500000</v>
      </c>
      <c r="I12" s="110">
        <f t="shared" si="3"/>
        <v>2500000</v>
      </c>
      <c r="J12" s="110">
        <f t="shared" si="3"/>
        <v>2500000</v>
      </c>
      <c r="K12" s="110">
        <f t="shared" si="3"/>
        <v>5977000</v>
      </c>
      <c r="L12" s="341">
        <f t="shared" si="1"/>
        <v>239.08</v>
      </c>
      <c r="M12" s="110">
        <f t="shared" si="3"/>
        <v>0</v>
      </c>
      <c r="N12" s="343"/>
      <c r="O12" s="110">
        <f t="shared" si="3"/>
        <v>0</v>
      </c>
      <c r="P12" s="343"/>
    </row>
    <row r="13" spans="3:16" s="113" customFormat="1" ht="12" customHeight="1">
      <c r="C13" s="115"/>
      <c r="D13" s="112"/>
      <c r="E13" s="112">
        <v>63231</v>
      </c>
      <c r="F13" s="116" t="s">
        <v>170</v>
      </c>
      <c r="G13" s="110">
        <v>3413799</v>
      </c>
      <c r="H13" s="110">
        <v>2500000</v>
      </c>
      <c r="I13" s="110">
        <v>2500000</v>
      </c>
      <c r="J13" s="110">
        <v>2500000</v>
      </c>
      <c r="K13" s="110">
        <v>5977000</v>
      </c>
      <c r="L13" s="341">
        <f t="shared" si="1"/>
        <v>239.08</v>
      </c>
      <c r="M13" s="110"/>
      <c r="N13" s="342"/>
      <c r="O13" s="110"/>
      <c r="P13" s="342"/>
    </row>
    <row r="14" spans="3:16" s="113" customFormat="1" ht="12" customHeight="1">
      <c r="C14" s="115"/>
      <c r="D14" s="112">
        <v>6324</v>
      </c>
      <c r="E14" s="112"/>
      <c r="F14" s="116" t="s">
        <v>196</v>
      </c>
      <c r="G14" s="110">
        <f aca="true" t="shared" si="4" ref="G14:O14">SUM(G15)</f>
        <v>0</v>
      </c>
      <c r="H14" s="110">
        <f t="shared" si="4"/>
        <v>38309000</v>
      </c>
      <c r="I14" s="110">
        <f t="shared" si="4"/>
        <v>38309000</v>
      </c>
      <c r="J14" s="110">
        <f t="shared" si="4"/>
        <v>37100000</v>
      </c>
      <c r="K14" s="110">
        <f t="shared" si="4"/>
        <v>91700000</v>
      </c>
      <c r="L14" s="341">
        <f t="shared" si="1"/>
        <v>239.36933879767156</v>
      </c>
      <c r="M14" s="110">
        <f t="shared" si="4"/>
        <v>0</v>
      </c>
      <c r="N14" s="342">
        <f t="shared" si="0"/>
        <v>0</v>
      </c>
      <c r="O14" s="110">
        <f t="shared" si="4"/>
        <v>0</v>
      </c>
      <c r="P14" s="342"/>
    </row>
    <row r="15" spans="3:16" s="113" customFormat="1" ht="12" customHeight="1">
      <c r="C15" s="115"/>
      <c r="D15" s="112"/>
      <c r="E15" s="112">
        <v>63241</v>
      </c>
      <c r="F15" s="116" t="s">
        <v>196</v>
      </c>
      <c r="G15" s="110"/>
      <c r="H15" s="110">
        <v>38309000</v>
      </c>
      <c r="I15" s="110">
        <v>38309000</v>
      </c>
      <c r="J15" s="110">
        <v>37100000</v>
      </c>
      <c r="K15" s="110">
        <v>91700000</v>
      </c>
      <c r="L15" s="341">
        <f t="shared" si="1"/>
        <v>239.36933879767156</v>
      </c>
      <c r="M15" s="110"/>
      <c r="N15" s="342">
        <f t="shared" si="0"/>
        <v>0</v>
      </c>
      <c r="O15" s="110"/>
      <c r="P15" s="342"/>
    </row>
    <row r="16" spans="3:16" s="113" customFormat="1" ht="12" customHeight="1">
      <c r="C16" s="111">
        <v>633</v>
      </c>
      <c r="D16" s="112"/>
      <c r="E16" s="114"/>
      <c r="F16" s="103" t="s">
        <v>151</v>
      </c>
      <c r="G16" s="102">
        <f aca="true" t="shared" si="5" ref="G16:O17">SUM(G17)</f>
        <v>6818005710</v>
      </c>
      <c r="H16" s="102">
        <f t="shared" si="5"/>
        <v>2990000000</v>
      </c>
      <c r="I16" s="102">
        <f t="shared" si="5"/>
        <v>4490000000</v>
      </c>
      <c r="J16" s="102">
        <f t="shared" si="5"/>
        <v>4790000000</v>
      </c>
      <c r="K16" s="102">
        <f t="shared" si="5"/>
        <v>5225700000</v>
      </c>
      <c r="L16" s="340">
        <f t="shared" si="1"/>
        <v>116.38530066815144</v>
      </c>
      <c r="M16" s="102">
        <f t="shared" si="5"/>
        <v>5240700000</v>
      </c>
      <c r="N16" s="343">
        <f t="shared" si="0"/>
        <v>100.28704288420688</v>
      </c>
      <c r="O16" s="102">
        <f t="shared" si="5"/>
        <v>5260700000</v>
      </c>
      <c r="P16" s="343">
        <f>O16/M16*100</f>
        <v>100.38162840841873</v>
      </c>
    </row>
    <row r="17" spans="3:16" s="113" customFormat="1" ht="12" customHeight="1">
      <c r="C17" s="115"/>
      <c r="D17" s="112">
        <v>6331</v>
      </c>
      <c r="E17" s="112"/>
      <c r="F17" s="116" t="s">
        <v>153</v>
      </c>
      <c r="G17" s="110">
        <f t="shared" si="5"/>
        <v>6818005710</v>
      </c>
      <c r="H17" s="110">
        <f t="shared" si="5"/>
        <v>2990000000</v>
      </c>
      <c r="I17" s="110">
        <f t="shared" si="5"/>
        <v>4490000000</v>
      </c>
      <c r="J17" s="110">
        <f t="shared" si="5"/>
        <v>4790000000</v>
      </c>
      <c r="K17" s="110">
        <f t="shared" si="5"/>
        <v>5225700000</v>
      </c>
      <c r="L17" s="341">
        <f t="shared" si="1"/>
        <v>116.38530066815144</v>
      </c>
      <c r="M17" s="110">
        <f t="shared" si="5"/>
        <v>5240700000</v>
      </c>
      <c r="N17" s="342">
        <f t="shared" si="0"/>
        <v>100.28704288420688</v>
      </c>
      <c r="O17" s="110">
        <f t="shared" si="5"/>
        <v>5260700000</v>
      </c>
      <c r="P17" s="342">
        <f>O17/M17*100</f>
        <v>100.38162840841873</v>
      </c>
    </row>
    <row r="18" spans="3:16" s="113" customFormat="1" ht="12" customHeight="1">
      <c r="C18" s="115"/>
      <c r="D18" s="112"/>
      <c r="E18" s="112">
        <v>63311</v>
      </c>
      <c r="F18" s="116" t="s">
        <v>152</v>
      </c>
      <c r="G18" s="110">
        <v>6818005710</v>
      </c>
      <c r="H18" s="110">
        <v>2990000000</v>
      </c>
      <c r="I18" s="110">
        <v>4490000000</v>
      </c>
      <c r="J18" s="110">
        <v>4790000000</v>
      </c>
      <c r="K18" s="110">
        <v>5225700000</v>
      </c>
      <c r="L18" s="341">
        <f t="shared" si="1"/>
        <v>116.38530066815144</v>
      </c>
      <c r="M18" s="110">
        <v>5240700000</v>
      </c>
      <c r="N18" s="342">
        <f t="shared" si="0"/>
        <v>100.28704288420688</v>
      </c>
      <c r="O18" s="110">
        <v>5260700000</v>
      </c>
      <c r="P18" s="342">
        <f>O18/M18*100</f>
        <v>100.38162840841873</v>
      </c>
    </row>
    <row r="19" spans="3:16" s="113" customFormat="1" ht="12" customHeight="1" hidden="1">
      <c r="C19" s="111">
        <v>634</v>
      </c>
      <c r="D19" s="112"/>
      <c r="E19" s="114"/>
      <c r="F19" s="103" t="s">
        <v>184</v>
      </c>
      <c r="G19" s="102"/>
      <c r="H19" s="102">
        <f aca="true" t="shared" si="6" ref="H19:O20">SUM(H20)</f>
        <v>0</v>
      </c>
      <c r="I19" s="102">
        <f t="shared" si="6"/>
        <v>0</v>
      </c>
      <c r="J19" s="102">
        <f t="shared" si="6"/>
        <v>0</v>
      </c>
      <c r="K19" s="102">
        <f t="shared" si="6"/>
        <v>0</v>
      </c>
      <c r="L19" s="341" t="e">
        <f t="shared" si="1"/>
        <v>#DIV/0!</v>
      </c>
      <c r="M19" s="102">
        <f t="shared" si="6"/>
        <v>0</v>
      </c>
      <c r="N19" s="340"/>
      <c r="O19" s="102">
        <f t="shared" si="6"/>
        <v>0</v>
      </c>
      <c r="P19" s="340"/>
    </row>
    <row r="20" spans="3:16" s="113" customFormat="1" ht="12" customHeight="1" hidden="1">
      <c r="C20" s="111"/>
      <c r="D20" s="112">
        <v>6341</v>
      </c>
      <c r="E20" s="114"/>
      <c r="F20" s="116" t="s">
        <v>184</v>
      </c>
      <c r="G20" s="110"/>
      <c r="H20" s="110">
        <f t="shared" si="6"/>
        <v>0</v>
      </c>
      <c r="I20" s="110">
        <f t="shared" si="6"/>
        <v>0</v>
      </c>
      <c r="J20" s="110">
        <f t="shared" si="6"/>
        <v>0</v>
      </c>
      <c r="K20" s="110">
        <f t="shared" si="6"/>
        <v>0</v>
      </c>
      <c r="L20" s="341" t="e">
        <f t="shared" si="1"/>
        <v>#DIV/0!</v>
      </c>
      <c r="M20" s="110">
        <f t="shared" si="6"/>
        <v>0</v>
      </c>
      <c r="N20" s="341"/>
      <c r="O20" s="110">
        <f t="shared" si="6"/>
        <v>0</v>
      </c>
      <c r="P20" s="341"/>
    </row>
    <row r="21" spans="3:16" s="113" customFormat="1" ht="12" customHeight="1" hidden="1">
      <c r="C21" s="115"/>
      <c r="D21" s="112"/>
      <c r="E21" s="112">
        <v>63414</v>
      </c>
      <c r="F21" s="116" t="s">
        <v>194</v>
      </c>
      <c r="G21" s="110"/>
      <c r="H21" s="110"/>
      <c r="I21" s="110"/>
      <c r="J21" s="110"/>
      <c r="K21" s="110"/>
      <c r="L21" s="341" t="e">
        <f t="shared" si="1"/>
        <v>#DIV/0!</v>
      </c>
      <c r="M21" s="110"/>
      <c r="N21" s="341"/>
      <c r="O21" s="110"/>
      <c r="P21" s="341"/>
    </row>
    <row r="22" spans="3:16" s="113" customFormat="1" ht="12" customHeight="1">
      <c r="C22" s="111">
        <v>638</v>
      </c>
      <c r="D22" s="112"/>
      <c r="E22" s="112"/>
      <c r="F22" s="116" t="s">
        <v>278</v>
      </c>
      <c r="G22" s="102">
        <f aca="true" t="shared" si="7" ref="G22:O22">G23</f>
        <v>934703</v>
      </c>
      <c r="H22" s="102">
        <f t="shared" si="7"/>
        <v>0</v>
      </c>
      <c r="I22" s="102">
        <f t="shared" si="7"/>
        <v>0</v>
      </c>
      <c r="J22" s="102">
        <f t="shared" si="7"/>
        <v>1000000</v>
      </c>
      <c r="K22" s="102">
        <f t="shared" si="7"/>
        <v>1000000</v>
      </c>
      <c r="L22" s="340"/>
      <c r="M22" s="102">
        <f t="shared" si="7"/>
        <v>0</v>
      </c>
      <c r="N22" s="102"/>
      <c r="O22" s="102">
        <f t="shared" si="7"/>
        <v>0</v>
      </c>
      <c r="P22" s="102"/>
    </row>
    <row r="23" spans="3:16" s="113" customFormat="1" ht="12" customHeight="1">
      <c r="C23" s="115"/>
      <c r="D23" s="112">
        <v>6381</v>
      </c>
      <c r="E23" s="112"/>
      <c r="F23" s="116" t="s">
        <v>279</v>
      </c>
      <c r="G23" s="110">
        <f>SUM(G24)</f>
        <v>934703</v>
      </c>
      <c r="H23" s="110">
        <f>SUM(H24)</f>
        <v>0</v>
      </c>
      <c r="I23" s="110">
        <f>SUM(I24)</f>
        <v>0</v>
      </c>
      <c r="J23" s="110">
        <f>SUM(J24)</f>
        <v>1000000</v>
      </c>
      <c r="K23" s="110">
        <f>SUM(K24)</f>
        <v>1000000</v>
      </c>
      <c r="L23" s="341"/>
      <c r="M23" s="110">
        <f>SUM(M24)</f>
        <v>0</v>
      </c>
      <c r="N23" s="341"/>
      <c r="O23" s="110">
        <f>SUM(O24)</f>
        <v>0</v>
      </c>
      <c r="P23" s="341"/>
    </row>
    <row r="24" spans="3:16" s="113" customFormat="1" ht="12" customHeight="1">
      <c r="C24" s="115"/>
      <c r="D24" s="112"/>
      <c r="E24" s="112">
        <v>63811</v>
      </c>
      <c r="F24" s="116" t="s">
        <v>280</v>
      </c>
      <c r="G24" s="110">
        <v>934703</v>
      </c>
      <c r="H24" s="110"/>
      <c r="I24" s="110"/>
      <c r="J24" s="110">
        <v>1000000</v>
      </c>
      <c r="K24" s="110">
        <v>1000000</v>
      </c>
      <c r="L24" s="341"/>
      <c r="M24" s="110"/>
      <c r="N24" s="341"/>
      <c r="O24" s="110"/>
      <c r="P24" s="341"/>
    </row>
    <row r="25" spans="2:16" s="113" customFormat="1" ht="13.5">
      <c r="B25" s="108">
        <v>64</v>
      </c>
      <c r="C25" s="111"/>
      <c r="D25" s="112"/>
      <c r="E25" s="112"/>
      <c r="F25" s="117" t="s">
        <v>36</v>
      </c>
      <c r="G25" s="102">
        <f>G26+G32</f>
        <v>9314401</v>
      </c>
      <c r="H25" s="102">
        <f>H26+H32</f>
        <v>10600000</v>
      </c>
      <c r="I25" s="102">
        <f>I26+I32</f>
        <v>10600000</v>
      </c>
      <c r="J25" s="102">
        <f>J26+J32</f>
        <v>10600000</v>
      </c>
      <c r="K25" s="102">
        <f>K26+K32</f>
        <v>10600000</v>
      </c>
      <c r="L25" s="340">
        <f t="shared" si="1"/>
        <v>100</v>
      </c>
      <c r="M25" s="102">
        <f>M26+M32</f>
        <v>10600000</v>
      </c>
      <c r="N25" s="343">
        <f t="shared" si="0"/>
        <v>100</v>
      </c>
      <c r="O25" s="102">
        <f>O26+O32</f>
        <v>10600000</v>
      </c>
      <c r="P25" s="343">
        <f>O25/M25*100</f>
        <v>100</v>
      </c>
    </row>
    <row r="26" spans="3:16" s="113" customFormat="1" ht="13.5">
      <c r="C26" s="111">
        <v>641</v>
      </c>
      <c r="D26" s="112"/>
      <c r="E26" s="112"/>
      <c r="F26" s="117" t="s">
        <v>37</v>
      </c>
      <c r="G26" s="102">
        <f>SUM(G27:G31)</f>
        <v>8653966</v>
      </c>
      <c r="H26" s="102">
        <f>SUM(H27:H31)</f>
        <v>10000000</v>
      </c>
      <c r="I26" s="102">
        <f>SUM(I27:I31)</f>
        <v>10000000</v>
      </c>
      <c r="J26" s="102">
        <f>SUM(J27:J31)</f>
        <v>10000000</v>
      </c>
      <c r="K26" s="102">
        <f>SUM(K27:K31)</f>
        <v>10000000</v>
      </c>
      <c r="L26" s="340">
        <f t="shared" si="1"/>
        <v>100</v>
      </c>
      <c r="M26" s="102">
        <f>SUM(M27:M31)</f>
        <v>10000000</v>
      </c>
      <c r="N26" s="343">
        <f t="shared" si="0"/>
        <v>100</v>
      </c>
      <c r="O26" s="102">
        <f>SUM(O27:O31)</f>
        <v>10000000</v>
      </c>
      <c r="P26" s="343">
        <f>O26/M26*100</f>
        <v>100</v>
      </c>
    </row>
    <row r="27" spans="3:16" s="113" customFormat="1" ht="14.25" customHeight="1">
      <c r="C27" s="115"/>
      <c r="D27" s="112">
        <v>6413</v>
      </c>
      <c r="E27" s="112"/>
      <c r="F27" s="116" t="s">
        <v>38</v>
      </c>
      <c r="G27" s="110">
        <v>70</v>
      </c>
      <c r="H27" s="110"/>
      <c r="I27" s="110"/>
      <c r="J27" s="110"/>
      <c r="K27" s="110"/>
      <c r="L27" s="341"/>
      <c r="M27" s="110"/>
      <c r="N27" s="342"/>
      <c r="O27" s="110"/>
      <c r="P27" s="342"/>
    </row>
    <row r="28" spans="3:16" s="113" customFormat="1" ht="13.5">
      <c r="C28" s="115"/>
      <c r="D28" s="112">
        <v>6414</v>
      </c>
      <c r="E28" s="112"/>
      <c r="F28" s="116" t="s">
        <v>39</v>
      </c>
      <c r="G28" s="110">
        <v>6897800</v>
      </c>
      <c r="H28" s="110">
        <v>10000000</v>
      </c>
      <c r="I28" s="110">
        <v>10000000</v>
      </c>
      <c r="J28" s="110">
        <v>10000000</v>
      </c>
      <c r="K28" s="110">
        <v>10000000</v>
      </c>
      <c r="L28" s="341">
        <f t="shared" si="1"/>
        <v>100</v>
      </c>
      <c r="M28" s="110">
        <v>10000000</v>
      </c>
      <c r="N28" s="342">
        <f t="shared" si="0"/>
        <v>100</v>
      </c>
      <c r="O28" s="110">
        <v>10000000</v>
      </c>
      <c r="P28" s="342">
        <f>O28/M28*100</f>
        <v>100</v>
      </c>
    </row>
    <row r="29" spans="3:16" s="113" customFormat="1" ht="13.5">
      <c r="C29" s="115"/>
      <c r="D29" s="112">
        <v>6415</v>
      </c>
      <c r="E29" s="112"/>
      <c r="F29" s="116" t="s">
        <v>102</v>
      </c>
      <c r="G29" s="110">
        <v>1756096</v>
      </c>
      <c r="H29" s="184"/>
      <c r="I29" s="184"/>
      <c r="J29" s="184"/>
      <c r="K29" s="110"/>
      <c r="L29" s="341"/>
      <c r="M29" s="110"/>
      <c r="N29" s="342"/>
      <c r="O29" s="110"/>
      <c r="P29" s="342"/>
    </row>
    <row r="30" spans="3:16" s="113" customFormat="1" ht="13.5" hidden="1">
      <c r="C30" s="115"/>
      <c r="D30" s="112">
        <v>6416</v>
      </c>
      <c r="E30" s="112"/>
      <c r="F30" s="116" t="s">
        <v>40</v>
      </c>
      <c r="G30" s="110"/>
      <c r="H30" s="184"/>
      <c r="I30" s="184"/>
      <c r="J30" s="184"/>
      <c r="K30" s="110"/>
      <c r="L30" s="341"/>
      <c r="M30" s="110"/>
      <c r="N30" s="342"/>
      <c r="O30" s="110"/>
      <c r="P30" s="342"/>
    </row>
    <row r="31" spans="3:16" s="113" customFormat="1" ht="13.5" hidden="1">
      <c r="C31" s="115"/>
      <c r="D31" s="112">
        <v>6419</v>
      </c>
      <c r="E31" s="112"/>
      <c r="F31" s="118" t="s">
        <v>42</v>
      </c>
      <c r="G31" s="110"/>
      <c r="H31" s="184"/>
      <c r="I31" s="184"/>
      <c r="J31" s="184"/>
      <c r="K31" s="110"/>
      <c r="L31" s="341" t="e">
        <f t="shared" si="1"/>
        <v>#DIV/0!</v>
      </c>
      <c r="M31" s="110"/>
      <c r="N31" s="342"/>
      <c r="O31" s="110"/>
      <c r="P31" s="342"/>
    </row>
    <row r="32" spans="3:16" s="113" customFormat="1" ht="13.5">
      <c r="C32" s="111">
        <v>642</v>
      </c>
      <c r="D32" s="112"/>
      <c r="E32" s="112"/>
      <c r="F32" s="117" t="s">
        <v>43</v>
      </c>
      <c r="G32" s="102">
        <f>SUM(G33:G34)</f>
        <v>660435</v>
      </c>
      <c r="H32" s="102">
        <f>SUM(H33:H34)</f>
        <v>600000</v>
      </c>
      <c r="I32" s="102">
        <f>SUM(I33:I34)</f>
        <v>600000</v>
      </c>
      <c r="J32" s="102">
        <f>SUM(J33:J34)</f>
        <v>600000</v>
      </c>
      <c r="K32" s="102">
        <f>SUM(K33:K34)</f>
        <v>600000</v>
      </c>
      <c r="L32" s="340">
        <f t="shared" si="1"/>
        <v>100</v>
      </c>
      <c r="M32" s="102">
        <f>SUM(M33:M34)</f>
        <v>600000</v>
      </c>
      <c r="N32" s="343">
        <f t="shared" si="0"/>
        <v>100</v>
      </c>
      <c r="O32" s="102">
        <f>SUM(O33:O34)</f>
        <v>600000</v>
      </c>
      <c r="P32" s="343">
        <f>O32/M32*100</f>
        <v>100</v>
      </c>
    </row>
    <row r="33" spans="3:16" s="113" customFormat="1" ht="13.5">
      <c r="C33" s="115"/>
      <c r="D33" s="112">
        <v>6422</v>
      </c>
      <c r="E33" s="112"/>
      <c r="F33" s="116" t="s">
        <v>44</v>
      </c>
      <c r="G33" s="110">
        <v>660435</v>
      </c>
      <c r="H33" s="110">
        <v>600000</v>
      </c>
      <c r="I33" s="110">
        <v>600000</v>
      </c>
      <c r="J33" s="110">
        <v>600000</v>
      </c>
      <c r="K33" s="110">
        <v>600000</v>
      </c>
      <c r="L33" s="341">
        <f t="shared" si="1"/>
        <v>100</v>
      </c>
      <c r="M33" s="110">
        <v>600000</v>
      </c>
      <c r="N33" s="342">
        <f t="shared" si="0"/>
        <v>100</v>
      </c>
      <c r="O33" s="110">
        <v>600000</v>
      </c>
      <c r="P33" s="342">
        <f>O33/M33*100</f>
        <v>100</v>
      </c>
    </row>
    <row r="34" spans="3:16" s="113" customFormat="1" ht="13.5" hidden="1">
      <c r="C34" s="115"/>
      <c r="D34" s="112">
        <v>6429</v>
      </c>
      <c r="E34" s="112"/>
      <c r="F34" s="118" t="s">
        <v>45</v>
      </c>
      <c r="G34" s="110"/>
      <c r="H34" s="110"/>
      <c r="I34" s="110"/>
      <c r="J34" s="110"/>
      <c r="K34" s="110"/>
      <c r="L34" s="341" t="e">
        <f t="shared" si="1"/>
        <v>#DIV/0!</v>
      </c>
      <c r="M34" s="110"/>
      <c r="N34" s="342"/>
      <c r="O34" s="110"/>
      <c r="P34" s="342"/>
    </row>
    <row r="35" spans="2:16" s="113" customFormat="1" ht="12.75" customHeight="1">
      <c r="B35" s="108">
        <v>65</v>
      </c>
      <c r="C35" s="111"/>
      <c r="D35" s="112"/>
      <c r="E35" s="112"/>
      <c r="F35" s="117" t="s">
        <v>46</v>
      </c>
      <c r="G35" s="102">
        <f>G36</f>
        <v>2587182144</v>
      </c>
      <c r="H35" s="102">
        <f>H36</f>
        <v>2650843000</v>
      </c>
      <c r="I35" s="102">
        <f>I36</f>
        <v>2650843000</v>
      </c>
      <c r="J35" s="102">
        <f>J36</f>
        <v>2630843000</v>
      </c>
      <c r="K35" s="102">
        <f>K36</f>
        <v>2781000000</v>
      </c>
      <c r="L35" s="340">
        <f t="shared" si="1"/>
        <v>104.91002296250664</v>
      </c>
      <c r="M35" s="102">
        <f>M36</f>
        <v>2855000000</v>
      </c>
      <c r="N35" s="343">
        <f aca="true" t="shared" si="8" ref="N35:N46">M35/K35*100</f>
        <v>102.66091334052498</v>
      </c>
      <c r="O35" s="102">
        <f>O36</f>
        <v>2935300000</v>
      </c>
      <c r="P35" s="343">
        <f aca="true" t="shared" si="9" ref="P35:P46">O35/M35*100</f>
        <v>102.81260945709283</v>
      </c>
    </row>
    <row r="36" spans="3:16" s="113" customFormat="1" ht="13.5">
      <c r="C36" s="111">
        <v>652</v>
      </c>
      <c r="D36" s="112"/>
      <c r="E36" s="112"/>
      <c r="F36" s="117" t="s">
        <v>47</v>
      </c>
      <c r="G36" s="102">
        <f aca="true" t="shared" si="10" ref="G36:O36">SUM(G37)</f>
        <v>2587182144</v>
      </c>
      <c r="H36" s="102">
        <f t="shared" si="10"/>
        <v>2650843000</v>
      </c>
      <c r="I36" s="102">
        <f t="shared" si="10"/>
        <v>2650843000</v>
      </c>
      <c r="J36" s="102">
        <f t="shared" si="10"/>
        <v>2630843000</v>
      </c>
      <c r="K36" s="102">
        <f t="shared" si="10"/>
        <v>2781000000</v>
      </c>
      <c r="L36" s="340">
        <f t="shared" si="1"/>
        <v>104.91002296250664</v>
      </c>
      <c r="M36" s="102">
        <f t="shared" si="10"/>
        <v>2855000000</v>
      </c>
      <c r="N36" s="343">
        <f t="shared" si="8"/>
        <v>102.66091334052498</v>
      </c>
      <c r="O36" s="102">
        <f t="shared" si="10"/>
        <v>2935300000</v>
      </c>
      <c r="P36" s="343">
        <f t="shared" si="9"/>
        <v>102.81260945709283</v>
      </c>
    </row>
    <row r="37" spans="3:16" s="113" customFormat="1" ht="13.5">
      <c r="C37" s="115"/>
      <c r="D37" s="112">
        <v>6526</v>
      </c>
      <c r="E37" s="112"/>
      <c r="F37" s="116" t="s">
        <v>48</v>
      </c>
      <c r="G37" s="110">
        <f>SUM(G38:G42)</f>
        <v>2587182144</v>
      </c>
      <c r="H37" s="110">
        <f>SUM(H38:H42)</f>
        <v>2650843000</v>
      </c>
      <c r="I37" s="110">
        <f>SUM(I38:I42)</f>
        <v>2650843000</v>
      </c>
      <c r="J37" s="110">
        <f>SUM(J38:J42)</f>
        <v>2630843000</v>
      </c>
      <c r="K37" s="110">
        <f>SUM(K38:K42)</f>
        <v>2781000000</v>
      </c>
      <c r="L37" s="341">
        <f t="shared" si="1"/>
        <v>104.91002296250664</v>
      </c>
      <c r="M37" s="110">
        <f>SUM(M38:M42)</f>
        <v>2855000000</v>
      </c>
      <c r="N37" s="342">
        <f t="shared" si="8"/>
        <v>102.66091334052498</v>
      </c>
      <c r="O37" s="110">
        <f>SUM(O38:O42)</f>
        <v>2935300000</v>
      </c>
      <c r="P37" s="342">
        <f t="shared" si="9"/>
        <v>102.81260945709283</v>
      </c>
    </row>
    <row r="38" spans="3:16" s="113" customFormat="1" ht="13.5">
      <c r="C38" s="115"/>
      <c r="D38" s="112"/>
      <c r="E38" s="112">
        <v>65264</v>
      </c>
      <c r="F38" s="116" t="s">
        <v>103</v>
      </c>
      <c r="G38" s="110">
        <v>610750197</v>
      </c>
      <c r="H38" s="110">
        <v>690000000</v>
      </c>
      <c r="I38" s="110">
        <v>690000000</v>
      </c>
      <c r="J38" s="110">
        <v>680000000</v>
      </c>
      <c r="K38" s="110">
        <v>670000000</v>
      </c>
      <c r="L38" s="341">
        <f t="shared" si="1"/>
        <v>97.10144927536231</v>
      </c>
      <c r="M38" s="110">
        <v>690000000</v>
      </c>
      <c r="N38" s="342">
        <f t="shared" si="8"/>
        <v>102.98507462686568</v>
      </c>
      <c r="O38" s="110">
        <v>731300000</v>
      </c>
      <c r="P38" s="342">
        <f t="shared" si="9"/>
        <v>105.98550724637681</v>
      </c>
    </row>
    <row r="39" spans="3:16" s="113" customFormat="1" ht="13.5">
      <c r="C39" s="115"/>
      <c r="D39" s="112"/>
      <c r="E39" s="112">
        <v>65265</v>
      </c>
      <c r="F39" s="116" t="s">
        <v>104</v>
      </c>
      <c r="G39" s="110">
        <v>888124755</v>
      </c>
      <c r="H39" s="110">
        <v>905000000</v>
      </c>
      <c r="I39" s="110">
        <v>905000000</v>
      </c>
      <c r="J39" s="110">
        <v>895000000</v>
      </c>
      <c r="K39" s="110">
        <v>915000000</v>
      </c>
      <c r="L39" s="341">
        <f t="shared" si="1"/>
        <v>101.10497237569061</v>
      </c>
      <c r="M39" s="110">
        <v>920000000</v>
      </c>
      <c r="N39" s="342">
        <f t="shared" si="8"/>
        <v>100.5464480874317</v>
      </c>
      <c r="O39" s="110">
        <v>930000000</v>
      </c>
      <c r="P39" s="342">
        <f t="shared" si="9"/>
        <v>101.08695652173914</v>
      </c>
    </row>
    <row r="40" spans="3:16" s="113" customFormat="1" ht="13.5">
      <c r="C40" s="115"/>
      <c r="D40" s="112"/>
      <c r="E40" s="187">
        <v>65268</v>
      </c>
      <c r="F40" s="116" t="s">
        <v>105</v>
      </c>
      <c r="G40" s="110">
        <v>455626694</v>
      </c>
      <c r="H40" s="110">
        <v>390843000</v>
      </c>
      <c r="I40" s="110">
        <v>390843000</v>
      </c>
      <c r="J40" s="110">
        <v>390843000</v>
      </c>
      <c r="K40" s="110">
        <v>441000000</v>
      </c>
      <c r="L40" s="341">
        <f t="shared" si="1"/>
        <v>112.83303014253805</v>
      </c>
      <c r="M40" s="110">
        <v>450000000</v>
      </c>
      <c r="N40" s="342">
        <f t="shared" si="8"/>
        <v>102.04081632653062</v>
      </c>
      <c r="O40" s="110">
        <v>459000000</v>
      </c>
      <c r="P40" s="342">
        <f t="shared" si="9"/>
        <v>102</v>
      </c>
    </row>
    <row r="41" spans="3:16" s="113" customFormat="1" ht="13.5">
      <c r="C41" s="115"/>
      <c r="D41" s="112"/>
      <c r="E41" s="112">
        <v>65268</v>
      </c>
      <c r="F41" s="116" t="s">
        <v>166</v>
      </c>
      <c r="G41" s="110">
        <v>48309444</v>
      </c>
      <c r="H41" s="110">
        <v>55000000</v>
      </c>
      <c r="I41" s="110">
        <v>55000000</v>
      </c>
      <c r="J41" s="110">
        <v>55000000</v>
      </c>
      <c r="K41" s="110">
        <v>55000000</v>
      </c>
      <c r="L41" s="341">
        <f t="shared" si="1"/>
        <v>100</v>
      </c>
      <c r="M41" s="110">
        <v>65000000</v>
      </c>
      <c r="N41" s="342">
        <f t="shared" si="8"/>
        <v>118.18181818181819</v>
      </c>
      <c r="O41" s="110">
        <v>65000000</v>
      </c>
      <c r="P41" s="342">
        <f t="shared" si="9"/>
        <v>100</v>
      </c>
    </row>
    <row r="42" spans="3:16" s="113" customFormat="1" ht="13.5">
      <c r="C42" s="115"/>
      <c r="D42" s="112"/>
      <c r="E42" s="112">
        <v>65269</v>
      </c>
      <c r="F42" s="116" t="s">
        <v>178</v>
      </c>
      <c r="G42" s="110">
        <v>584371054</v>
      </c>
      <c r="H42" s="110">
        <v>610000000</v>
      </c>
      <c r="I42" s="110">
        <v>610000000</v>
      </c>
      <c r="J42" s="110">
        <v>610000000</v>
      </c>
      <c r="K42" s="110">
        <v>700000000</v>
      </c>
      <c r="L42" s="341">
        <f t="shared" si="1"/>
        <v>114.75409836065573</v>
      </c>
      <c r="M42" s="110">
        <v>730000000</v>
      </c>
      <c r="N42" s="342">
        <f t="shared" si="8"/>
        <v>104.28571428571429</v>
      </c>
      <c r="O42" s="110">
        <v>750000000</v>
      </c>
      <c r="P42" s="342">
        <f t="shared" si="9"/>
        <v>102.73972602739727</v>
      </c>
    </row>
    <row r="43" spans="2:16" s="113" customFormat="1" ht="26.25">
      <c r="B43" s="111">
        <v>66</v>
      </c>
      <c r="C43" s="111"/>
      <c r="D43" s="112"/>
      <c r="E43" s="112"/>
      <c r="F43" s="103" t="s">
        <v>106</v>
      </c>
      <c r="G43" s="102">
        <f>G44</f>
        <v>1860355</v>
      </c>
      <c r="H43" s="102">
        <f>H44</f>
        <v>2050000</v>
      </c>
      <c r="I43" s="102">
        <f>I44</f>
        <v>2050000</v>
      </c>
      <c r="J43" s="102">
        <f>J44</f>
        <v>2050000</v>
      </c>
      <c r="K43" s="102">
        <f>K44</f>
        <v>2100000</v>
      </c>
      <c r="L43" s="340">
        <f t="shared" si="1"/>
        <v>102.4390243902439</v>
      </c>
      <c r="M43" s="102">
        <f>M44</f>
        <v>2100000</v>
      </c>
      <c r="N43" s="343">
        <f t="shared" si="8"/>
        <v>100</v>
      </c>
      <c r="O43" s="102">
        <f>O44</f>
        <v>2100000</v>
      </c>
      <c r="P43" s="343">
        <f t="shared" si="9"/>
        <v>100</v>
      </c>
    </row>
    <row r="44" spans="3:16" s="113" customFormat="1" ht="13.5" customHeight="1">
      <c r="C44" s="111">
        <v>661</v>
      </c>
      <c r="D44" s="112"/>
      <c r="E44" s="112"/>
      <c r="F44" s="103" t="s">
        <v>107</v>
      </c>
      <c r="G44" s="102">
        <f>SUM(G45:G46)</f>
        <v>1860355</v>
      </c>
      <c r="H44" s="102">
        <f>SUM(H45:H46)</f>
        <v>2050000</v>
      </c>
      <c r="I44" s="102">
        <f>SUM(I45:I46)</f>
        <v>2050000</v>
      </c>
      <c r="J44" s="102">
        <f>SUM(J45:J46)</f>
        <v>2050000</v>
      </c>
      <c r="K44" s="102">
        <f>SUM(K45:K46)</f>
        <v>2100000</v>
      </c>
      <c r="L44" s="340">
        <f t="shared" si="1"/>
        <v>102.4390243902439</v>
      </c>
      <c r="M44" s="102">
        <f>SUM(M45:M46)</f>
        <v>2100000</v>
      </c>
      <c r="N44" s="343">
        <f t="shared" si="8"/>
        <v>100</v>
      </c>
      <c r="O44" s="102">
        <f>SUM(O45:O46)</f>
        <v>2100000</v>
      </c>
      <c r="P44" s="343">
        <f t="shared" si="9"/>
        <v>100</v>
      </c>
    </row>
    <row r="45" spans="3:16" s="113" customFormat="1" ht="13.5">
      <c r="C45" s="115"/>
      <c r="D45" s="112">
        <v>6614</v>
      </c>
      <c r="E45" s="112"/>
      <c r="F45" s="116" t="s">
        <v>108</v>
      </c>
      <c r="G45" s="110">
        <v>44304</v>
      </c>
      <c r="H45" s="110">
        <v>50000</v>
      </c>
      <c r="I45" s="110">
        <v>50000</v>
      </c>
      <c r="J45" s="110">
        <v>50000</v>
      </c>
      <c r="K45" s="110">
        <v>50000</v>
      </c>
      <c r="L45" s="341">
        <f t="shared" si="1"/>
        <v>100</v>
      </c>
      <c r="M45" s="110">
        <v>50000</v>
      </c>
      <c r="N45" s="342">
        <f t="shared" si="8"/>
        <v>100</v>
      </c>
      <c r="O45" s="110">
        <v>50000</v>
      </c>
      <c r="P45" s="342">
        <f t="shared" si="9"/>
        <v>100</v>
      </c>
    </row>
    <row r="46" spans="3:16" s="113" customFormat="1" ht="13.5">
      <c r="C46" s="115"/>
      <c r="D46" s="112">
        <v>6615</v>
      </c>
      <c r="E46" s="112"/>
      <c r="F46" s="116" t="s">
        <v>179</v>
      </c>
      <c r="G46" s="110">
        <v>1816051</v>
      </c>
      <c r="H46" s="110">
        <v>2000000</v>
      </c>
      <c r="I46" s="110">
        <v>2000000</v>
      </c>
      <c r="J46" s="110">
        <v>2000000</v>
      </c>
      <c r="K46" s="110">
        <v>2050000</v>
      </c>
      <c r="L46" s="341">
        <f t="shared" si="1"/>
        <v>102.49999999999999</v>
      </c>
      <c r="M46" s="110">
        <v>2050000</v>
      </c>
      <c r="N46" s="342">
        <f t="shared" si="8"/>
        <v>100</v>
      </c>
      <c r="O46" s="110">
        <v>2050000</v>
      </c>
      <c r="P46" s="342">
        <f t="shared" si="9"/>
        <v>100</v>
      </c>
    </row>
    <row r="47" spans="3:16" s="113" customFormat="1" ht="13.5" hidden="1">
      <c r="C47" s="115"/>
      <c r="D47" s="112"/>
      <c r="E47" s="112"/>
      <c r="F47" s="103" t="s">
        <v>109</v>
      </c>
      <c r="G47" s="102"/>
      <c r="H47" s="102">
        <f aca="true" t="shared" si="11" ref="H47:O48">H48</f>
        <v>0</v>
      </c>
      <c r="I47" s="102">
        <f t="shared" si="11"/>
        <v>0</v>
      </c>
      <c r="J47" s="102">
        <f t="shared" si="11"/>
        <v>0</v>
      </c>
      <c r="K47" s="102">
        <f t="shared" si="11"/>
        <v>0</v>
      </c>
      <c r="L47" s="340" t="e">
        <f t="shared" si="1"/>
        <v>#DIV/0!</v>
      </c>
      <c r="M47" s="102">
        <f t="shared" si="11"/>
        <v>0</v>
      </c>
      <c r="N47" s="342"/>
      <c r="O47" s="102">
        <f t="shared" si="11"/>
        <v>0</v>
      </c>
      <c r="P47" s="342"/>
    </row>
    <row r="48" spans="3:16" s="113" customFormat="1" ht="26.25" hidden="1">
      <c r="C48" s="119">
        <v>671</v>
      </c>
      <c r="D48" s="112"/>
      <c r="E48" s="112"/>
      <c r="F48" s="103" t="s">
        <v>110</v>
      </c>
      <c r="G48" s="102"/>
      <c r="H48" s="102">
        <f t="shared" si="11"/>
        <v>0</v>
      </c>
      <c r="I48" s="102">
        <f t="shared" si="11"/>
        <v>0</v>
      </c>
      <c r="J48" s="102">
        <f t="shared" si="11"/>
        <v>0</v>
      </c>
      <c r="K48" s="102">
        <f t="shared" si="11"/>
        <v>0</v>
      </c>
      <c r="L48" s="340" t="e">
        <f t="shared" si="1"/>
        <v>#DIV/0!</v>
      </c>
      <c r="M48" s="102">
        <f t="shared" si="11"/>
        <v>0</v>
      </c>
      <c r="N48" s="342"/>
      <c r="O48" s="102">
        <f t="shared" si="11"/>
        <v>0</v>
      </c>
      <c r="P48" s="342"/>
    </row>
    <row r="49" spans="3:16" s="113" customFormat="1" ht="27" hidden="1">
      <c r="C49" s="115"/>
      <c r="D49" s="112"/>
      <c r="E49" s="112"/>
      <c r="F49" s="120" t="s">
        <v>146</v>
      </c>
      <c r="G49" s="110"/>
      <c r="H49" s="110"/>
      <c r="I49" s="110"/>
      <c r="J49" s="110"/>
      <c r="K49" s="110"/>
      <c r="L49" s="341" t="e">
        <f t="shared" si="1"/>
        <v>#DIV/0!</v>
      </c>
      <c r="M49" s="110"/>
      <c r="N49" s="342"/>
      <c r="O49" s="110"/>
      <c r="P49" s="342"/>
    </row>
    <row r="50" spans="3:16" s="113" customFormat="1" ht="13.5" hidden="1">
      <c r="C50" s="115"/>
      <c r="D50" s="112"/>
      <c r="E50" s="112"/>
      <c r="F50" s="116" t="s">
        <v>111</v>
      </c>
      <c r="G50" s="110"/>
      <c r="H50" s="110"/>
      <c r="I50" s="110"/>
      <c r="J50" s="110"/>
      <c r="K50" s="110"/>
      <c r="L50" s="341" t="e">
        <f t="shared" si="1"/>
        <v>#DIV/0!</v>
      </c>
      <c r="M50" s="110"/>
      <c r="N50" s="342"/>
      <c r="O50" s="110"/>
      <c r="P50" s="342"/>
    </row>
    <row r="51" spans="3:16" s="113" customFormat="1" ht="13.5" hidden="1">
      <c r="C51" s="115"/>
      <c r="D51" s="112"/>
      <c r="E51" s="112"/>
      <c r="F51" s="116" t="s">
        <v>112</v>
      </c>
      <c r="G51" s="110"/>
      <c r="H51" s="110"/>
      <c r="I51" s="110"/>
      <c r="J51" s="110"/>
      <c r="K51" s="110"/>
      <c r="L51" s="341" t="e">
        <f t="shared" si="1"/>
        <v>#DIV/0!</v>
      </c>
      <c r="M51" s="110"/>
      <c r="N51" s="342"/>
      <c r="O51" s="110"/>
      <c r="P51" s="342"/>
    </row>
    <row r="52" spans="3:16" s="113" customFormat="1" ht="13.5" hidden="1">
      <c r="C52" s="115"/>
      <c r="D52" s="112"/>
      <c r="E52" s="112"/>
      <c r="F52" s="116" t="s">
        <v>113</v>
      </c>
      <c r="G52" s="110"/>
      <c r="H52" s="110"/>
      <c r="I52" s="110"/>
      <c r="J52" s="110"/>
      <c r="K52" s="110"/>
      <c r="L52" s="341" t="e">
        <f t="shared" si="1"/>
        <v>#DIV/0!</v>
      </c>
      <c r="M52" s="110"/>
      <c r="N52" s="342"/>
      <c r="O52" s="110"/>
      <c r="P52" s="342"/>
    </row>
    <row r="53" spans="3:16" s="113" customFormat="1" ht="13.5" hidden="1">
      <c r="C53" s="115"/>
      <c r="D53" s="112"/>
      <c r="E53" s="112"/>
      <c r="F53" s="116" t="s">
        <v>116</v>
      </c>
      <c r="G53" s="110"/>
      <c r="H53" s="110"/>
      <c r="I53" s="110"/>
      <c r="J53" s="110"/>
      <c r="K53" s="110"/>
      <c r="L53" s="341" t="e">
        <f t="shared" si="1"/>
        <v>#DIV/0!</v>
      </c>
      <c r="M53" s="110"/>
      <c r="N53" s="342"/>
      <c r="O53" s="110"/>
      <c r="P53" s="342"/>
    </row>
    <row r="54" spans="3:16" s="113" customFormat="1" ht="13.5" hidden="1">
      <c r="C54" s="115"/>
      <c r="D54" s="112"/>
      <c r="E54" s="112"/>
      <c r="F54" s="116" t="s">
        <v>115</v>
      </c>
      <c r="G54" s="110"/>
      <c r="H54" s="110"/>
      <c r="I54" s="110"/>
      <c r="J54" s="110"/>
      <c r="K54" s="110"/>
      <c r="L54" s="341" t="e">
        <f t="shared" si="1"/>
        <v>#DIV/0!</v>
      </c>
      <c r="M54" s="110"/>
      <c r="N54" s="342"/>
      <c r="O54" s="110"/>
      <c r="P54" s="342"/>
    </row>
    <row r="55" spans="3:16" s="113" customFormat="1" ht="13.5" hidden="1">
      <c r="C55" s="115"/>
      <c r="D55" s="112"/>
      <c r="E55" s="112"/>
      <c r="F55" s="116" t="s">
        <v>114</v>
      </c>
      <c r="G55" s="110"/>
      <c r="H55" s="110"/>
      <c r="I55" s="110"/>
      <c r="J55" s="110"/>
      <c r="K55" s="110"/>
      <c r="L55" s="341" t="e">
        <f t="shared" si="1"/>
        <v>#DIV/0!</v>
      </c>
      <c r="M55" s="110"/>
      <c r="N55" s="342"/>
      <c r="O55" s="110"/>
      <c r="P55" s="342"/>
    </row>
    <row r="56" spans="2:16" s="113" customFormat="1" ht="13.5">
      <c r="B56" s="108">
        <v>68</v>
      </c>
      <c r="C56" s="111"/>
      <c r="D56" s="112"/>
      <c r="E56" s="112"/>
      <c r="F56" s="103" t="s">
        <v>174</v>
      </c>
      <c r="G56" s="102">
        <f>G57+G60</f>
        <v>1212293</v>
      </c>
      <c r="H56" s="102">
        <f aca="true" t="shared" si="12" ref="G56:P58">H57</f>
        <v>0</v>
      </c>
      <c r="I56" s="102">
        <f t="shared" si="12"/>
        <v>0</v>
      </c>
      <c r="J56" s="102">
        <f t="shared" si="12"/>
        <v>200000</v>
      </c>
      <c r="K56" s="102">
        <f t="shared" si="12"/>
        <v>0</v>
      </c>
      <c r="L56" s="340"/>
      <c r="M56" s="102">
        <f t="shared" si="12"/>
        <v>0</v>
      </c>
      <c r="N56" s="102">
        <f t="shared" si="12"/>
        <v>0</v>
      </c>
      <c r="O56" s="102">
        <f t="shared" si="12"/>
        <v>0</v>
      </c>
      <c r="P56" s="102">
        <f t="shared" si="12"/>
        <v>0</v>
      </c>
    </row>
    <row r="57" spans="3:16" s="113" customFormat="1" ht="13.5">
      <c r="C57" s="111">
        <v>681</v>
      </c>
      <c r="D57" s="112"/>
      <c r="E57" s="112"/>
      <c r="F57" s="103" t="s">
        <v>175</v>
      </c>
      <c r="G57" s="102">
        <f t="shared" si="12"/>
        <v>898293</v>
      </c>
      <c r="H57" s="102">
        <f t="shared" si="12"/>
        <v>0</v>
      </c>
      <c r="I57" s="102">
        <f t="shared" si="12"/>
        <v>0</v>
      </c>
      <c r="J57" s="102">
        <f t="shared" si="12"/>
        <v>200000</v>
      </c>
      <c r="K57" s="102">
        <f t="shared" si="12"/>
        <v>0</v>
      </c>
      <c r="L57" s="340"/>
      <c r="M57" s="102">
        <f t="shared" si="12"/>
        <v>0</v>
      </c>
      <c r="N57" s="102">
        <f t="shared" si="12"/>
        <v>0</v>
      </c>
      <c r="O57" s="102">
        <f t="shared" si="12"/>
        <v>0</v>
      </c>
      <c r="P57" s="102">
        <f t="shared" si="12"/>
        <v>0</v>
      </c>
    </row>
    <row r="58" spans="3:16" s="113" customFormat="1" ht="13.5">
      <c r="C58" s="115"/>
      <c r="D58" s="112">
        <v>6819</v>
      </c>
      <c r="E58" s="112"/>
      <c r="F58" s="103" t="s">
        <v>176</v>
      </c>
      <c r="G58" s="102">
        <f t="shared" si="12"/>
        <v>898293</v>
      </c>
      <c r="H58" s="102">
        <f t="shared" si="12"/>
        <v>0</v>
      </c>
      <c r="I58" s="102">
        <f t="shared" si="12"/>
        <v>0</v>
      </c>
      <c r="J58" s="102">
        <f t="shared" si="12"/>
        <v>200000</v>
      </c>
      <c r="K58" s="102">
        <f t="shared" si="12"/>
        <v>0</v>
      </c>
      <c r="L58" s="340"/>
      <c r="M58" s="102">
        <f t="shared" si="12"/>
        <v>0</v>
      </c>
      <c r="N58" s="102">
        <f t="shared" si="12"/>
        <v>0</v>
      </c>
      <c r="O58" s="102">
        <f t="shared" si="12"/>
        <v>0</v>
      </c>
      <c r="P58" s="102">
        <f t="shared" si="12"/>
        <v>0</v>
      </c>
    </row>
    <row r="59" spans="3:16" s="113" customFormat="1" ht="13.5">
      <c r="C59" s="115"/>
      <c r="D59" s="112"/>
      <c r="E59" s="112">
        <v>68191</v>
      </c>
      <c r="F59" s="116" t="s">
        <v>177</v>
      </c>
      <c r="G59" s="110">
        <v>898293</v>
      </c>
      <c r="H59" s="110"/>
      <c r="I59" s="110"/>
      <c r="J59" s="110">
        <v>200000</v>
      </c>
      <c r="K59" s="110"/>
      <c r="L59" s="341"/>
      <c r="M59" s="110"/>
      <c r="N59" s="342"/>
      <c r="O59" s="110"/>
      <c r="P59" s="342"/>
    </row>
    <row r="60" spans="3:16" s="113" customFormat="1" ht="13.5">
      <c r="C60" s="111">
        <v>683</v>
      </c>
      <c r="D60" s="114"/>
      <c r="E60" s="114"/>
      <c r="F60" s="103" t="s">
        <v>193</v>
      </c>
      <c r="G60" s="102">
        <f>G61</f>
        <v>314000</v>
      </c>
      <c r="H60" s="110"/>
      <c r="I60" s="110"/>
      <c r="J60" s="110"/>
      <c r="K60" s="110"/>
      <c r="L60" s="341"/>
      <c r="M60" s="110"/>
      <c r="N60" s="342"/>
      <c r="O60" s="110"/>
      <c r="P60" s="342"/>
    </row>
    <row r="61" spans="3:16" s="113" customFormat="1" ht="13.5">
      <c r="C61" s="111"/>
      <c r="D61" s="112">
        <v>6831</v>
      </c>
      <c r="E61" s="114"/>
      <c r="F61" s="103" t="s">
        <v>193</v>
      </c>
      <c r="G61" s="102">
        <f>G62</f>
        <v>314000</v>
      </c>
      <c r="H61" s="184"/>
      <c r="I61" s="184"/>
      <c r="J61" s="184"/>
      <c r="K61" s="110"/>
      <c r="L61" s="341"/>
      <c r="M61" s="110"/>
      <c r="N61" s="342"/>
      <c r="O61" s="110"/>
      <c r="P61" s="342"/>
    </row>
    <row r="62" spans="3:16" s="113" customFormat="1" ht="13.5">
      <c r="C62" s="115"/>
      <c r="D62" s="112"/>
      <c r="E62" s="112">
        <v>68311</v>
      </c>
      <c r="F62" s="116" t="s">
        <v>193</v>
      </c>
      <c r="G62" s="110">
        <v>314000</v>
      </c>
      <c r="H62" s="184"/>
      <c r="I62" s="184"/>
      <c r="J62" s="184"/>
      <c r="K62" s="110"/>
      <c r="L62" s="341"/>
      <c r="M62" s="110"/>
      <c r="N62" s="342"/>
      <c r="O62" s="110"/>
      <c r="P62" s="342"/>
    </row>
    <row r="63" spans="1:16" s="113" customFormat="1" ht="26.25">
      <c r="A63" s="108">
        <v>7</v>
      </c>
      <c r="B63" s="108"/>
      <c r="C63" s="111"/>
      <c r="D63" s="114"/>
      <c r="E63" s="114"/>
      <c r="F63" s="103" t="s">
        <v>49</v>
      </c>
      <c r="G63" s="102">
        <f>G64+G67</f>
        <v>1485703</v>
      </c>
      <c r="H63" s="102">
        <f>H64+H67</f>
        <v>2000000</v>
      </c>
      <c r="I63" s="102">
        <f>I64+I67</f>
        <v>2000000</v>
      </c>
      <c r="J63" s="102">
        <f>J64+J67</f>
        <v>2009000</v>
      </c>
      <c r="K63" s="102">
        <f>K64+K67</f>
        <v>2000000</v>
      </c>
      <c r="L63" s="340">
        <f t="shared" si="1"/>
        <v>100</v>
      </c>
      <c r="M63" s="102">
        <f>M64+M67</f>
        <v>2000000</v>
      </c>
      <c r="N63" s="343">
        <f>M63/K63*100</f>
        <v>100</v>
      </c>
      <c r="O63" s="102">
        <f>O64+O67</f>
        <v>2000000</v>
      </c>
      <c r="P63" s="343">
        <f>O63/M63*100</f>
        <v>100</v>
      </c>
    </row>
    <row r="64" spans="1:16" s="113" customFormat="1" ht="26.25" hidden="1">
      <c r="A64" s="108"/>
      <c r="B64" s="108">
        <v>71</v>
      </c>
      <c r="C64" s="111"/>
      <c r="D64" s="114"/>
      <c r="E64" s="114"/>
      <c r="F64" s="103" t="s">
        <v>268</v>
      </c>
      <c r="G64" s="102">
        <f aca="true" t="shared" si="13" ref="G64:O65">G65</f>
        <v>0</v>
      </c>
      <c r="H64" s="102">
        <f t="shared" si="13"/>
        <v>0</v>
      </c>
      <c r="I64" s="102">
        <f t="shared" si="13"/>
        <v>0</v>
      </c>
      <c r="J64" s="102">
        <f t="shared" si="13"/>
        <v>0</v>
      </c>
      <c r="K64" s="102">
        <f t="shared" si="13"/>
        <v>0</v>
      </c>
      <c r="L64" s="340"/>
      <c r="M64" s="102">
        <f t="shared" si="13"/>
        <v>0</v>
      </c>
      <c r="N64" s="102"/>
      <c r="O64" s="102">
        <f t="shared" si="13"/>
        <v>0</v>
      </c>
      <c r="P64" s="102"/>
    </row>
    <row r="65" spans="1:16" s="113" customFormat="1" ht="26.25" hidden="1">
      <c r="A65" s="108"/>
      <c r="B65" s="108"/>
      <c r="C65" s="111">
        <v>711</v>
      </c>
      <c r="D65" s="114"/>
      <c r="E65" s="114"/>
      <c r="F65" s="103" t="s">
        <v>269</v>
      </c>
      <c r="G65" s="102">
        <f>G66</f>
        <v>0</v>
      </c>
      <c r="H65" s="102">
        <f>H66</f>
        <v>0</v>
      </c>
      <c r="I65" s="102">
        <f>I66</f>
        <v>0</v>
      </c>
      <c r="J65" s="102">
        <f>J66</f>
        <v>0</v>
      </c>
      <c r="K65" s="102">
        <f t="shared" si="13"/>
        <v>0</v>
      </c>
      <c r="L65" s="340"/>
      <c r="M65" s="102">
        <f t="shared" si="13"/>
        <v>0</v>
      </c>
      <c r="N65" s="102"/>
      <c r="O65" s="102">
        <f t="shared" si="13"/>
        <v>0</v>
      </c>
      <c r="P65" s="102"/>
    </row>
    <row r="66" spans="1:16" s="113" customFormat="1" ht="13.5" hidden="1">
      <c r="A66" s="108"/>
      <c r="B66" s="108"/>
      <c r="C66" s="111"/>
      <c r="D66" s="112">
        <v>7111</v>
      </c>
      <c r="E66" s="112"/>
      <c r="F66" s="116" t="s">
        <v>267</v>
      </c>
      <c r="G66" s="102"/>
      <c r="H66" s="102"/>
      <c r="I66" s="102"/>
      <c r="J66" s="102"/>
      <c r="K66" s="102"/>
      <c r="L66" s="340"/>
      <c r="M66" s="102"/>
      <c r="N66" s="343"/>
      <c r="O66" s="102"/>
      <c r="P66" s="343"/>
    </row>
    <row r="67" spans="2:16" s="113" customFormat="1" ht="13.5">
      <c r="B67" s="108">
        <v>72</v>
      </c>
      <c r="C67" s="111"/>
      <c r="D67" s="114"/>
      <c r="E67" s="114"/>
      <c r="F67" s="103" t="s">
        <v>52</v>
      </c>
      <c r="G67" s="102">
        <f>G68+G71</f>
        <v>1485703</v>
      </c>
      <c r="H67" s="102">
        <f>H68+H71</f>
        <v>2000000</v>
      </c>
      <c r="I67" s="102">
        <f>I68+I71</f>
        <v>2000000</v>
      </c>
      <c r="J67" s="102">
        <f>J68+J71</f>
        <v>2009000</v>
      </c>
      <c r="K67" s="102">
        <f>K68+K71</f>
        <v>2000000</v>
      </c>
      <c r="L67" s="340">
        <f t="shared" si="1"/>
        <v>100</v>
      </c>
      <c r="M67" s="102">
        <f>M68+M71</f>
        <v>2000000</v>
      </c>
      <c r="N67" s="343">
        <f>M67/K67*100</f>
        <v>100</v>
      </c>
      <c r="O67" s="102">
        <f>O68+O71</f>
        <v>2000000</v>
      </c>
      <c r="P67" s="343">
        <f>O67/M67*100</f>
        <v>100</v>
      </c>
    </row>
    <row r="68" spans="3:16" s="113" customFormat="1" ht="13.5">
      <c r="C68" s="111">
        <v>721</v>
      </c>
      <c r="D68" s="114"/>
      <c r="E68" s="114"/>
      <c r="F68" s="103" t="s">
        <v>50</v>
      </c>
      <c r="G68" s="102">
        <f>SUM(G69:G70)</f>
        <v>1478603</v>
      </c>
      <c r="H68" s="102">
        <f>SUM(H69:H70)</f>
        <v>2000000</v>
      </c>
      <c r="I68" s="102">
        <f>SUM(I69:I70)</f>
        <v>2000000</v>
      </c>
      <c r="J68" s="102">
        <f>SUM(J69:J70)</f>
        <v>2000000</v>
      </c>
      <c r="K68" s="102">
        <f>SUM(K69:K70)</f>
        <v>2000000</v>
      </c>
      <c r="L68" s="340">
        <f t="shared" si="1"/>
        <v>100</v>
      </c>
      <c r="M68" s="102">
        <f>SUM(M69:M70)</f>
        <v>2000000</v>
      </c>
      <c r="N68" s="343">
        <f>M68/K68*100</f>
        <v>100</v>
      </c>
      <c r="O68" s="102">
        <f>SUM(O69:O70)</f>
        <v>2000000</v>
      </c>
      <c r="P68" s="343">
        <f>O68/M68*100</f>
        <v>100</v>
      </c>
    </row>
    <row r="69" spans="3:16" s="113" customFormat="1" ht="13.5">
      <c r="C69" s="115"/>
      <c r="D69" s="112">
        <v>7211</v>
      </c>
      <c r="E69" s="112"/>
      <c r="F69" s="116" t="s">
        <v>51</v>
      </c>
      <c r="G69" s="110">
        <v>1478603</v>
      </c>
      <c r="H69" s="110">
        <v>2000000</v>
      </c>
      <c r="I69" s="110">
        <v>2000000</v>
      </c>
      <c r="J69" s="110">
        <v>2000000</v>
      </c>
      <c r="K69" s="110">
        <v>2000000</v>
      </c>
      <c r="L69" s="341">
        <f>K69/I69*100</f>
        <v>100</v>
      </c>
      <c r="M69" s="110">
        <v>2000000</v>
      </c>
      <c r="N69" s="342">
        <f>M69/K69*100</f>
        <v>100</v>
      </c>
      <c r="O69" s="110">
        <v>2000000</v>
      </c>
      <c r="P69" s="342">
        <f>O69/M69*100</f>
        <v>100</v>
      </c>
    </row>
    <row r="70" spans="3:16" s="113" customFormat="1" ht="13.5" hidden="1">
      <c r="C70" s="115"/>
      <c r="D70" s="112">
        <v>7212</v>
      </c>
      <c r="E70" s="112"/>
      <c r="F70" s="116" t="s">
        <v>123</v>
      </c>
      <c r="G70" s="110"/>
      <c r="H70" s="110"/>
      <c r="I70" s="110"/>
      <c r="J70" s="110"/>
      <c r="K70" s="110"/>
      <c r="L70" s="341"/>
      <c r="M70" s="110"/>
      <c r="N70" s="342"/>
      <c r="O70" s="110"/>
      <c r="P70" s="342"/>
    </row>
    <row r="71" spans="3:16" s="113" customFormat="1" ht="13.5">
      <c r="C71" s="111">
        <v>723</v>
      </c>
      <c r="D71" s="112"/>
      <c r="E71" s="112"/>
      <c r="F71" s="103" t="s">
        <v>93</v>
      </c>
      <c r="G71" s="102">
        <f>G72</f>
        <v>7100</v>
      </c>
      <c r="H71" s="102">
        <f>H72</f>
        <v>0</v>
      </c>
      <c r="I71" s="102">
        <f>I72</f>
        <v>0</v>
      </c>
      <c r="J71" s="102">
        <f>J72</f>
        <v>9000</v>
      </c>
      <c r="K71" s="102">
        <f>K72</f>
        <v>0</v>
      </c>
      <c r="L71" s="340" t="s">
        <v>88</v>
      </c>
      <c r="M71" s="102">
        <f>M72</f>
        <v>0</v>
      </c>
      <c r="N71" s="343" t="s">
        <v>88</v>
      </c>
      <c r="O71" s="102">
        <f>O72</f>
        <v>0</v>
      </c>
      <c r="P71" s="343" t="s">
        <v>88</v>
      </c>
    </row>
    <row r="72" spans="3:16" s="69" customFormat="1" ht="13.5">
      <c r="C72" s="115"/>
      <c r="D72" s="112">
        <v>7231</v>
      </c>
      <c r="E72" s="112"/>
      <c r="F72" s="116" t="s">
        <v>92</v>
      </c>
      <c r="G72" s="110">
        <v>7100</v>
      </c>
      <c r="H72" s="110">
        <v>0</v>
      </c>
      <c r="I72" s="110"/>
      <c r="J72" s="110">
        <v>9000</v>
      </c>
      <c r="K72" s="110">
        <v>0</v>
      </c>
      <c r="L72" s="341" t="s">
        <v>88</v>
      </c>
      <c r="M72" s="110">
        <v>0</v>
      </c>
      <c r="N72" s="342" t="s">
        <v>88</v>
      </c>
      <c r="O72" s="110">
        <v>0</v>
      </c>
      <c r="P72" s="342" t="s">
        <v>88</v>
      </c>
    </row>
    <row r="73" spans="3:16" s="3" customFormat="1" ht="13.5" customHeight="1">
      <c r="C73" s="111"/>
      <c r="D73" s="112"/>
      <c r="E73" s="112"/>
      <c r="F73" s="116"/>
      <c r="G73" s="102"/>
      <c r="H73" s="102"/>
      <c r="I73" s="102"/>
      <c r="J73" s="102"/>
      <c r="K73" s="321"/>
      <c r="L73" s="322"/>
      <c r="M73" s="321"/>
      <c r="N73" s="322"/>
      <c r="O73" s="321"/>
      <c r="P73" s="322"/>
    </row>
    <row r="74" spans="3:16" s="3" customFormat="1" ht="13.5" customHeight="1">
      <c r="C74" s="115"/>
      <c r="D74" s="112"/>
      <c r="E74" s="112"/>
      <c r="F74" s="116"/>
      <c r="G74" s="131"/>
      <c r="H74" s="110"/>
      <c r="I74" s="110"/>
      <c r="J74" s="110"/>
      <c r="K74" s="323"/>
      <c r="L74" s="322"/>
      <c r="M74" s="323"/>
      <c r="N74" s="322"/>
      <c r="O74" s="323"/>
      <c r="P74" s="322"/>
    </row>
    <row r="75" spans="3:16" s="3" customFormat="1" ht="13.5" customHeight="1">
      <c r="C75" s="44"/>
      <c r="D75" s="43"/>
      <c r="E75" s="43"/>
      <c r="F75" s="36"/>
      <c r="G75" s="90"/>
      <c r="H75" s="74"/>
      <c r="I75" s="74"/>
      <c r="J75" s="74"/>
      <c r="K75" s="324"/>
      <c r="L75" s="325"/>
      <c r="M75" s="324"/>
      <c r="N75" s="325"/>
      <c r="O75" s="324"/>
      <c r="P75" s="325"/>
    </row>
    <row r="76" spans="3:16" s="3" customFormat="1" ht="13.5" customHeight="1">
      <c r="C76" s="44"/>
      <c r="D76" s="43"/>
      <c r="E76" s="43"/>
      <c r="F76" s="36"/>
      <c r="G76" s="9"/>
      <c r="K76" s="314"/>
      <c r="L76" s="325"/>
      <c r="M76" s="314"/>
      <c r="N76" s="325"/>
      <c r="O76" s="314"/>
      <c r="P76" s="325"/>
    </row>
    <row r="77" spans="3:16" s="3" customFormat="1" ht="13.5" customHeight="1">
      <c r="C77" s="44"/>
      <c r="D77" s="43"/>
      <c r="E77" s="43"/>
      <c r="F77" s="36"/>
      <c r="G77" s="9"/>
      <c r="K77" s="314"/>
      <c r="L77" s="325"/>
      <c r="M77" s="314"/>
      <c r="N77" s="325"/>
      <c r="O77" s="314"/>
      <c r="P77" s="325"/>
    </row>
    <row r="78" spans="3:16" s="3" customFormat="1" ht="13.5" customHeight="1">
      <c r="C78" s="44"/>
      <c r="D78" s="43"/>
      <c r="E78" s="43"/>
      <c r="F78" s="36"/>
      <c r="G78" s="9"/>
      <c r="K78" s="314"/>
      <c r="L78" s="325"/>
      <c r="M78" s="314"/>
      <c r="N78" s="325"/>
      <c r="O78" s="314"/>
      <c r="P78" s="325"/>
    </row>
    <row r="79" spans="3:16" s="3" customFormat="1" ht="13.5" customHeight="1">
      <c r="C79" s="44"/>
      <c r="D79" s="43"/>
      <c r="E79" s="43"/>
      <c r="F79" s="36"/>
      <c r="G79" s="9"/>
      <c r="K79" s="314"/>
      <c r="L79" s="325"/>
      <c r="M79" s="314"/>
      <c r="N79" s="325"/>
      <c r="O79" s="314"/>
      <c r="P79" s="325"/>
    </row>
    <row r="80" spans="3:16" s="3" customFormat="1" ht="13.5" customHeight="1">
      <c r="C80" s="44"/>
      <c r="D80" s="43"/>
      <c r="E80" s="43"/>
      <c r="F80" s="36"/>
      <c r="G80" s="9"/>
      <c r="K80" s="314"/>
      <c r="L80" s="325"/>
      <c r="M80" s="314"/>
      <c r="N80" s="325"/>
      <c r="O80" s="314"/>
      <c r="P80" s="325"/>
    </row>
    <row r="81" spans="3:16" s="3" customFormat="1" ht="13.5" customHeight="1">
      <c r="C81" s="44"/>
      <c r="D81" s="43"/>
      <c r="E81" s="43"/>
      <c r="F81" s="36"/>
      <c r="G81" s="9"/>
      <c r="K81" s="314"/>
      <c r="L81" s="325"/>
      <c r="M81" s="314"/>
      <c r="N81" s="325"/>
      <c r="O81" s="314"/>
      <c r="P81" s="325"/>
    </row>
    <row r="82" spans="3:16" s="3" customFormat="1" ht="13.5" customHeight="1">
      <c r="C82" s="44"/>
      <c r="D82" s="43"/>
      <c r="E82" s="43"/>
      <c r="F82" s="36"/>
      <c r="G82" s="9"/>
      <c r="K82" s="314"/>
      <c r="L82" s="325"/>
      <c r="M82" s="314"/>
      <c r="N82" s="325"/>
      <c r="O82" s="314"/>
      <c r="P82" s="325"/>
    </row>
    <row r="83" spans="3:16" s="9" customFormat="1" ht="27" customHeight="1">
      <c r="C83" s="44"/>
      <c r="D83" s="43"/>
      <c r="E83" s="43"/>
      <c r="F83" s="42"/>
      <c r="K83" s="326"/>
      <c r="L83" s="327"/>
      <c r="M83" s="326"/>
      <c r="N83" s="327"/>
      <c r="O83" s="326"/>
      <c r="P83" s="327"/>
    </row>
    <row r="84" spans="3:16" s="3" customFormat="1" ht="13.5" customHeight="1">
      <c r="C84" s="44"/>
      <c r="D84" s="43"/>
      <c r="E84" s="43"/>
      <c r="F84" s="42"/>
      <c r="G84" s="9"/>
      <c r="K84" s="314"/>
      <c r="L84" s="325"/>
      <c r="M84" s="314"/>
      <c r="N84" s="325"/>
      <c r="O84" s="314"/>
      <c r="P84" s="325"/>
    </row>
    <row r="85" spans="3:16" s="3" customFormat="1" ht="13.5" customHeight="1">
      <c r="C85" s="44"/>
      <c r="D85" s="43"/>
      <c r="E85" s="43"/>
      <c r="F85" s="42"/>
      <c r="G85" s="9"/>
      <c r="K85" s="314"/>
      <c r="L85" s="325"/>
      <c r="M85" s="314"/>
      <c r="N85" s="325"/>
      <c r="O85" s="314"/>
      <c r="P85" s="325"/>
    </row>
    <row r="86" spans="3:16" s="3" customFormat="1" ht="13.5" customHeight="1">
      <c r="C86" s="44"/>
      <c r="D86" s="43"/>
      <c r="E86" s="43"/>
      <c r="F86" s="42"/>
      <c r="G86" s="9"/>
      <c r="K86" s="314"/>
      <c r="L86" s="325"/>
      <c r="M86" s="314"/>
      <c r="N86" s="325"/>
      <c r="O86" s="314"/>
      <c r="P86" s="325"/>
    </row>
    <row r="87" spans="3:16" s="3" customFormat="1" ht="13.5" customHeight="1">
      <c r="C87" s="44"/>
      <c r="D87" s="43"/>
      <c r="E87" s="43"/>
      <c r="F87" s="42"/>
      <c r="G87" s="9"/>
      <c r="K87" s="314"/>
      <c r="L87" s="325"/>
      <c r="M87" s="314"/>
      <c r="N87" s="325"/>
      <c r="O87" s="314"/>
      <c r="P87" s="325"/>
    </row>
    <row r="88" spans="3:16" s="3" customFormat="1" ht="13.5" customHeight="1">
      <c r="C88" s="44"/>
      <c r="D88" s="43"/>
      <c r="E88" s="43"/>
      <c r="F88" s="42"/>
      <c r="G88" s="9"/>
      <c r="K88" s="314"/>
      <c r="L88" s="325"/>
      <c r="M88" s="314"/>
      <c r="N88" s="325"/>
      <c r="O88" s="314"/>
      <c r="P88" s="325"/>
    </row>
    <row r="89" spans="3:16" s="3" customFormat="1" ht="13.5" customHeight="1">
      <c r="C89" s="44"/>
      <c r="D89" s="43"/>
      <c r="E89" s="43"/>
      <c r="F89" s="42"/>
      <c r="G89" s="9"/>
      <c r="K89" s="314"/>
      <c r="L89" s="325"/>
      <c r="M89" s="314"/>
      <c r="N89" s="325"/>
      <c r="O89" s="314"/>
      <c r="P89" s="325"/>
    </row>
    <row r="90" spans="3:16" s="3" customFormat="1" ht="13.5" customHeight="1">
      <c r="C90" s="44"/>
      <c r="D90" s="43"/>
      <c r="E90" s="43"/>
      <c r="F90" s="42"/>
      <c r="G90" s="9"/>
      <c r="K90" s="314"/>
      <c r="L90" s="325"/>
      <c r="M90" s="314"/>
      <c r="N90" s="325"/>
      <c r="O90" s="314"/>
      <c r="P90" s="325"/>
    </row>
    <row r="91" spans="3:16" s="3" customFormat="1" ht="13.5" customHeight="1">
      <c r="C91" s="44"/>
      <c r="D91" s="43"/>
      <c r="E91" s="43"/>
      <c r="F91" s="42"/>
      <c r="G91" s="9"/>
      <c r="K91" s="314"/>
      <c r="L91" s="325"/>
      <c r="M91" s="314"/>
      <c r="N91" s="325"/>
      <c r="O91" s="314"/>
      <c r="P91" s="325"/>
    </row>
    <row r="92" spans="3:16" s="3" customFormat="1" ht="13.5" customHeight="1">
      <c r="C92" s="44"/>
      <c r="D92" s="43"/>
      <c r="E92" s="43"/>
      <c r="F92" s="42"/>
      <c r="G92" s="9"/>
      <c r="K92" s="314"/>
      <c r="L92" s="325"/>
      <c r="M92" s="314"/>
      <c r="N92" s="325"/>
      <c r="O92" s="314"/>
      <c r="P92" s="325"/>
    </row>
    <row r="93" spans="3:16" s="3" customFormat="1" ht="13.5" customHeight="1">
      <c r="C93" s="44"/>
      <c r="D93" s="43"/>
      <c r="E93" s="43"/>
      <c r="F93" s="42"/>
      <c r="G93" s="9"/>
      <c r="K93" s="314"/>
      <c r="L93" s="325"/>
      <c r="M93" s="314"/>
      <c r="N93" s="325"/>
      <c r="O93" s="314"/>
      <c r="P93" s="325"/>
    </row>
    <row r="94" spans="3:16" s="3" customFormat="1" ht="13.5" customHeight="1">
      <c r="C94" s="44"/>
      <c r="D94" s="43"/>
      <c r="E94" s="43"/>
      <c r="F94" s="42"/>
      <c r="G94" s="9"/>
      <c r="K94" s="314"/>
      <c r="L94" s="325"/>
      <c r="M94" s="314"/>
      <c r="N94" s="325"/>
      <c r="O94" s="314"/>
      <c r="P94" s="325"/>
    </row>
    <row r="95" spans="3:16" s="3" customFormat="1" ht="13.5" customHeight="1">
      <c r="C95" s="44"/>
      <c r="D95" s="43"/>
      <c r="E95" s="43"/>
      <c r="F95" s="42"/>
      <c r="G95" s="9"/>
      <c r="K95" s="314"/>
      <c r="L95" s="325"/>
      <c r="M95" s="314"/>
      <c r="N95" s="325"/>
      <c r="O95" s="314"/>
      <c r="P95" s="325"/>
    </row>
    <row r="96" spans="3:16" s="3" customFormat="1" ht="13.5" customHeight="1">
      <c r="C96" s="44"/>
      <c r="D96" s="43"/>
      <c r="E96" s="43"/>
      <c r="F96" s="42"/>
      <c r="G96" s="9"/>
      <c r="K96" s="314"/>
      <c r="L96" s="325"/>
      <c r="M96" s="314"/>
      <c r="N96" s="325"/>
      <c r="O96" s="314"/>
      <c r="P96" s="325"/>
    </row>
    <row r="97" spans="3:16" s="3" customFormat="1" ht="18" customHeight="1">
      <c r="C97" s="45"/>
      <c r="D97" s="28"/>
      <c r="E97" s="28"/>
      <c r="F97" s="42"/>
      <c r="G97" s="9"/>
      <c r="K97" s="314"/>
      <c r="L97" s="325"/>
      <c r="M97" s="314"/>
      <c r="N97" s="325"/>
      <c r="O97" s="314"/>
      <c r="P97" s="325"/>
    </row>
    <row r="98" spans="3:16" s="3" customFormat="1" ht="13.5">
      <c r="C98" s="46"/>
      <c r="D98" s="18"/>
      <c r="E98" s="18"/>
      <c r="F98" s="42"/>
      <c r="K98" s="314"/>
      <c r="L98" s="325"/>
      <c r="M98" s="314"/>
      <c r="N98" s="325"/>
      <c r="O98" s="314"/>
      <c r="P98" s="325"/>
    </row>
    <row r="99" spans="3:16" s="3" customFormat="1" ht="13.5">
      <c r="C99" s="46"/>
      <c r="D99" s="18"/>
      <c r="E99" s="18"/>
      <c r="F99" s="42"/>
      <c r="K99" s="314"/>
      <c r="L99" s="325"/>
      <c r="M99" s="314"/>
      <c r="N99" s="325"/>
      <c r="O99" s="314"/>
      <c r="P99" s="325"/>
    </row>
    <row r="100" spans="3:16" s="3" customFormat="1" ht="13.5">
      <c r="C100" s="47"/>
      <c r="D100" s="18"/>
      <c r="E100" s="18"/>
      <c r="F100" s="42"/>
      <c r="K100" s="314"/>
      <c r="L100" s="325"/>
      <c r="M100" s="314"/>
      <c r="N100" s="325"/>
      <c r="O100" s="314"/>
      <c r="P100" s="325"/>
    </row>
    <row r="101" spans="3:16" s="3" customFormat="1" ht="13.5">
      <c r="C101" s="47"/>
      <c r="D101" s="19"/>
      <c r="E101" s="19"/>
      <c r="F101" s="42"/>
      <c r="K101" s="314"/>
      <c r="L101" s="325"/>
      <c r="M101" s="314"/>
      <c r="N101" s="325"/>
      <c r="O101" s="314"/>
      <c r="P101" s="325"/>
    </row>
    <row r="102" spans="3:16" s="3" customFormat="1" ht="13.5">
      <c r="C102" s="47"/>
      <c r="D102" s="19"/>
      <c r="E102" s="19"/>
      <c r="F102" s="42"/>
      <c r="K102" s="314"/>
      <c r="L102" s="325"/>
      <c r="M102" s="314"/>
      <c r="N102" s="325"/>
      <c r="O102" s="314"/>
      <c r="P102" s="325"/>
    </row>
    <row r="103" spans="3:16" s="3" customFormat="1" ht="13.5">
      <c r="C103" s="47"/>
      <c r="D103" s="19"/>
      <c r="E103" s="19"/>
      <c r="F103" s="42"/>
      <c r="K103" s="314"/>
      <c r="L103" s="325"/>
      <c r="M103" s="314"/>
      <c r="N103" s="325"/>
      <c r="O103" s="314"/>
      <c r="P103" s="325"/>
    </row>
    <row r="104" spans="3:16" s="3" customFormat="1" ht="13.5">
      <c r="C104" s="46"/>
      <c r="D104" s="20"/>
      <c r="E104" s="20"/>
      <c r="F104" s="42"/>
      <c r="K104" s="314"/>
      <c r="L104" s="325"/>
      <c r="M104" s="314"/>
      <c r="N104" s="325"/>
      <c r="O104" s="314"/>
      <c r="P104" s="325"/>
    </row>
    <row r="105" spans="3:16" s="3" customFormat="1" ht="13.5">
      <c r="C105" s="46"/>
      <c r="D105" s="20"/>
      <c r="E105" s="20"/>
      <c r="F105" s="42"/>
      <c r="K105" s="314"/>
      <c r="L105" s="325"/>
      <c r="M105" s="314"/>
      <c r="N105" s="325"/>
      <c r="O105" s="314"/>
      <c r="P105" s="325"/>
    </row>
    <row r="106" spans="3:16" s="3" customFormat="1" ht="13.5">
      <c r="C106" s="46"/>
      <c r="D106" s="19"/>
      <c r="E106" s="19"/>
      <c r="F106" s="42"/>
      <c r="K106" s="314"/>
      <c r="L106" s="325"/>
      <c r="M106" s="314"/>
      <c r="N106" s="325"/>
      <c r="O106" s="314"/>
      <c r="P106" s="325"/>
    </row>
    <row r="107" spans="3:16" s="3" customFormat="1" ht="13.5">
      <c r="C107" s="46"/>
      <c r="D107" s="20"/>
      <c r="E107" s="20"/>
      <c r="F107" s="42"/>
      <c r="K107" s="314"/>
      <c r="L107" s="325"/>
      <c r="M107" s="314"/>
      <c r="N107" s="325"/>
      <c r="O107" s="314"/>
      <c r="P107" s="325"/>
    </row>
    <row r="108" spans="3:16" s="3" customFormat="1" ht="13.5">
      <c r="C108" s="47"/>
      <c r="D108" s="20"/>
      <c r="E108" s="20"/>
      <c r="F108" s="42"/>
      <c r="K108" s="314"/>
      <c r="L108" s="325"/>
      <c r="M108" s="314"/>
      <c r="N108" s="325"/>
      <c r="O108" s="314"/>
      <c r="P108" s="325"/>
    </row>
    <row r="109" spans="3:16" s="3" customFormat="1" ht="13.5">
      <c r="C109" s="47"/>
      <c r="D109" s="20"/>
      <c r="E109" s="20"/>
      <c r="F109" s="42"/>
      <c r="K109" s="314"/>
      <c r="L109" s="325"/>
      <c r="M109" s="314"/>
      <c r="N109" s="325"/>
      <c r="O109" s="314"/>
      <c r="P109" s="325"/>
    </row>
    <row r="110" spans="3:16" s="3" customFormat="1" ht="13.5">
      <c r="C110" s="46"/>
      <c r="D110" s="20"/>
      <c r="E110" s="20"/>
      <c r="F110" s="11"/>
      <c r="K110" s="314"/>
      <c r="L110" s="325"/>
      <c r="M110" s="314"/>
      <c r="N110" s="325"/>
      <c r="O110" s="314"/>
      <c r="P110" s="325"/>
    </row>
    <row r="111" spans="3:16" s="3" customFormat="1" ht="13.5">
      <c r="C111" s="46"/>
      <c r="D111" s="20"/>
      <c r="E111" s="20"/>
      <c r="F111" s="11"/>
      <c r="K111" s="314"/>
      <c r="L111" s="325"/>
      <c r="M111" s="314"/>
      <c r="N111" s="325"/>
      <c r="O111" s="314"/>
      <c r="P111" s="325"/>
    </row>
    <row r="112" spans="3:16" s="3" customFormat="1" ht="13.5">
      <c r="C112" s="46"/>
      <c r="D112" s="20"/>
      <c r="E112" s="20"/>
      <c r="F112" s="16"/>
      <c r="K112" s="314"/>
      <c r="L112" s="325"/>
      <c r="M112" s="314"/>
      <c r="N112" s="325"/>
      <c r="O112" s="314"/>
      <c r="P112" s="325"/>
    </row>
    <row r="113" spans="3:16" s="3" customFormat="1" ht="13.5">
      <c r="C113" s="46"/>
      <c r="D113" s="20"/>
      <c r="E113" s="20"/>
      <c r="F113" s="11"/>
      <c r="K113" s="314"/>
      <c r="L113" s="325"/>
      <c r="M113" s="314"/>
      <c r="N113" s="325"/>
      <c r="O113" s="314"/>
      <c r="P113" s="325"/>
    </row>
    <row r="114" spans="3:16" s="3" customFormat="1" ht="13.5">
      <c r="C114" s="46"/>
      <c r="D114" s="20"/>
      <c r="E114" s="20"/>
      <c r="F114" s="11"/>
      <c r="K114" s="314"/>
      <c r="L114" s="325"/>
      <c r="M114" s="314"/>
      <c r="N114" s="325"/>
      <c r="O114" s="314"/>
      <c r="P114" s="325"/>
    </row>
    <row r="115" spans="3:16" s="3" customFormat="1" ht="13.5">
      <c r="C115" s="46"/>
      <c r="D115" s="20"/>
      <c r="E115" s="20"/>
      <c r="F115" s="16"/>
      <c r="K115" s="314"/>
      <c r="L115" s="325"/>
      <c r="M115" s="314"/>
      <c r="N115" s="325"/>
      <c r="O115" s="314"/>
      <c r="P115" s="325"/>
    </row>
    <row r="116" spans="3:16" s="3" customFormat="1" ht="13.5">
      <c r="C116" s="46"/>
      <c r="D116" s="20"/>
      <c r="E116" s="20"/>
      <c r="F116" s="11"/>
      <c r="K116" s="314"/>
      <c r="L116" s="325"/>
      <c r="M116" s="314"/>
      <c r="N116" s="325"/>
      <c r="O116" s="314"/>
      <c r="P116" s="325"/>
    </row>
    <row r="117" spans="3:16" s="3" customFormat="1" ht="13.5">
      <c r="C117" s="46"/>
      <c r="D117" s="20"/>
      <c r="E117" s="20"/>
      <c r="F117" s="11"/>
      <c r="K117" s="314"/>
      <c r="L117" s="325"/>
      <c r="M117" s="314"/>
      <c r="N117" s="325"/>
      <c r="O117" s="314"/>
      <c r="P117" s="325"/>
    </row>
    <row r="118" spans="3:16" s="3" customFormat="1" ht="13.5" customHeight="1">
      <c r="C118" s="46"/>
      <c r="D118" s="20"/>
      <c r="E118" s="20"/>
      <c r="F118" s="11"/>
      <c r="K118" s="314"/>
      <c r="L118" s="325"/>
      <c r="M118" s="314"/>
      <c r="N118" s="325"/>
      <c r="O118" s="314"/>
      <c r="P118" s="325"/>
    </row>
    <row r="119" spans="3:16" s="3" customFormat="1" ht="13.5" customHeight="1">
      <c r="C119" s="46"/>
      <c r="D119" s="20"/>
      <c r="E119" s="20"/>
      <c r="F119" s="10"/>
      <c r="K119" s="314"/>
      <c r="L119" s="325"/>
      <c r="M119" s="314"/>
      <c r="N119" s="325"/>
      <c r="O119" s="314"/>
      <c r="P119" s="325"/>
    </row>
    <row r="120" spans="3:16" s="3" customFormat="1" ht="13.5" customHeight="1">
      <c r="C120" s="47"/>
      <c r="D120" s="20"/>
      <c r="E120" s="20"/>
      <c r="F120" s="7"/>
      <c r="K120" s="314"/>
      <c r="L120" s="325"/>
      <c r="M120" s="314"/>
      <c r="N120" s="325"/>
      <c r="O120" s="314"/>
      <c r="P120" s="325"/>
    </row>
    <row r="121" spans="3:16" s="3" customFormat="1" ht="26.25" customHeight="1">
      <c r="C121" s="47"/>
      <c r="D121" s="19"/>
      <c r="E121" s="19"/>
      <c r="F121" s="201"/>
      <c r="G121" s="8"/>
      <c r="K121" s="314"/>
      <c r="L121" s="325"/>
      <c r="M121" s="314"/>
      <c r="N121" s="325"/>
      <c r="O121" s="314"/>
      <c r="P121" s="325"/>
    </row>
    <row r="122" spans="3:16" s="3" customFormat="1" ht="13.5" customHeight="1">
      <c r="C122" s="46"/>
      <c r="D122" s="20"/>
      <c r="E122" s="20"/>
      <c r="F122" s="11"/>
      <c r="K122" s="314"/>
      <c r="L122" s="325"/>
      <c r="M122" s="314"/>
      <c r="N122" s="325"/>
      <c r="O122" s="314"/>
      <c r="P122" s="325"/>
    </row>
    <row r="123" spans="3:16" s="3" customFormat="1" ht="13.5" customHeight="1">
      <c r="C123" s="46"/>
      <c r="D123" s="20"/>
      <c r="E123" s="20"/>
      <c r="F123" s="10"/>
      <c r="K123" s="314"/>
      <c r="L123" s="325"/>
      <c r="M123" s="314"/>
      <c r="N123" s="325"/>
      <c r="O123" s="314"/>
      <c r="P123" s="325"/>
    </row>
    <row r="124" spans="3:16" s="3" customFormat="1" ht="13.5" customHeight="1">
      <c r="C124" s="47"/>
      <c r="D124" s="20"/>
      <c r="E124" s="20"/>
      <c r="F124" s="10"/>
      <c r="K124" s="314"/>
      <c r="L124" s="325"/>
      <c r="M124" s="314"/>
      <c r="N124" s="325"/>
      <c r="O124" s="314"/>
      <c r="P124" s="325"/>
    </row>
    <row r="125" spans="3:16" s="3" customFormat="1" ht="13.5" customHeight="1">
      <c r="C125" s="47"/>
      <c r="D125" s="24"/>
      <c r="E125" s="24"/>
      <c r="F125" s="16"/>
      <c r="K125" s="314"/>
      <c r="L125" s="325"/>
      <c r="M125" s="314"/>
      <c r="N125" s="325"/>
      <c r="O125" s="314"/>
      <c r="P125" s="325"/>
    </row>
    <row r="126" spans="3:16" s="3" customFormat="1" ht="13.5" customHeight="1">
      <c r="C126" s="46"/>
      <c r="D126" s="21"/>
      <c r="E126" s="21"/>
      <c r="F126" s="13"/>
      <c r="K126" s="314"/>
      <c r="L126" s="325"/>
      <c r="M126" s="314"/>
      <c r="N126" s="325"/>
      <c r="O126" s="314"/>
      <c r="P126" s="325"/>
    </row>
    <row r="127" spans="3:16" s="3" customFormat="1" ht="13.5" customHeight="1">
      <c r="C127" s="46"/>
      <c r="D127" s="19"/>
      <c r="E127" s="19"/>
      <c r="F127" s="15"/>
      <c r="K127" s="314"/>
      <c r="L127" s="325"/>
      <c r="M127" s="314"/>
      <c r="N127" s="325"/>
      <c r="O127" s="314"/>
      <c r="P127" s="325"/>
    </row>
    <row r="128" spans="3:16" s="3" customFormat="1" ht="13.5" customHeight="1">
      <c r="C128" s="46"/>
      <c r="D128" s="20"/>
      <c r="E128" s="20"/>
      <c r="F128" s="11"/>
      <c r="K128" s="314"/>
      <c r="L128" s="325"/>
      <c r="M128" s="314"/>
      <c r="N128" s="325"/>
      <c r="O128" s="314"/>
      <c r="P128" s="325"/>
    </row>
    <row r="129" spans="3:16" s="3" customFormat="1" ht="28.5" customHeight="1">
      <c r="C129" s="47"/>
      <c r="D129" s="20"/>
      <c r="E129" s="20"/>
      <c r="F129" s="202"/>
      <c r="G129" s="8"/>
      <c r="K129" s="314"/>
      <c r="L129" s="325"/>
      <c r="M129" s="314"/>
      <c r="N129" s="325"/>
      <c r="O129" s="314"/>
      <c r="P129" s="325"/>
    </row>
    <row r="130" spans="3:16" s="3" customFormat="1" ht="13.5" customHeight="1">
      <c r="C130" s="47"/>
      <c r="D130" s="20"/>
      <c r="E130" s="20"/>
      <c r="F130" s="16"/>
      <c r="G130" s="8"/>
      <c r="K130" s="314"/>
      <c r="L130" s="325"/>
      <c r="M130" s="314"/>
      <c r="N130" s="325"/>
      <c r="O130" s="314"/>
      <c r="P130" s="325"/>
    </row>
    <row r="131" spans="3:16" s="3" customFormat="1" ht="13.5" customHeight="1">
      <c r="C131" s="46"/>
      <c r="D131" s="20"/>
      <c r="E131" s="20"/>
      <c r="F131" s="11"/>
      <c r="K131" s="314"/>
      <c r="L131" s="325"/>
      <c r="M131" s="314"/>
      <c r="N131" s="325"/>
      <c r="O131" s="314"/>
      <c r="P131" s="325"/>
    </row>
    <row r="132" spans="3:16" s="3" customFormat="1" ht="13.5" customHeight="1">
      <c r="C132" s="46"/>
      <c r="D132" s="20"/>
      <c r="E132" s="20"/>
      <c r="F132" s="15"/>
      <c r="K132" s="314"/>
      <c r="L132" s="325"/>
      <c r="M132" s="314"/>
      <c r="N132" s="325"/>
      <c r="O132" s="314"/>
      <c r="P132" s="325"/>
    </row>
    <row r="133" spans="3:16" s="3" customFormat="1" ht="13.5" customHeight="1">
      <c r="C133" s="46"/>
      <c r="D133" s="20"/>
      <c r="E133" s="20"/>
      <c r="F133" s="11"/>
      <c r="K133" s="314"/>
      <c r="L133" s="325"/>
      <c r="M133" s="314"/>
      <c r="N133" s="325"/>
      <c r="O133" s="314"/>
      <c r="P133" s="325"/>
    </row>
    <row r="134" spans="3:16" s="3" customFormat="1" ht="22.5" customHeight="1">
      <c r="C134" s="46"/>
      <c r="D134" s="20"/>
      <c r="E134" s="20"/>
      <c r="F134" s="201"/>
      <c r="G134" s="8"/>
      <c r="K134" s="314"/>
      <c r="L134" s="325"/>
      <c r="M134" s="314"/>
      <c r="N134" s="325"/>
      <c r="O134" s="314"/>
      <c r="P134" s="325"/>
    </row>
    <row r="135" spans="3:16" s="3" customFormat="1" ht="13.5" customHeight="1">
      <c r="C135" s="46"/>
      <c r="D135" s="21"/>
      <c r="E135" s="21"/>
      <c r="F135" s="13"/>
      <c r="K135" s="314"/>
      <c r="L135" s="325"/>
      <c r="M135" s="314"/>
      <c r="N135" s="325"/>
      <c r="O135" s="314"/>
      <c r="P135" s="325"/>
    </row>
    <row r="136" spans="3:16" s="3" customFormat="1" ht="13.5" customHeight="1">
      <c r="C136" s="46"/>
      <c r="D136" s="21"/>
      <c r="E136" s="21"/>
      <c r="F136" s="7"/>
      <c r="K136" s="314"/>
      <c r="L136" s="325"/>
      <c r="M136" s="314"/>
      <c r="N136" s="325"/>
      <c r="O136" s="314"/>
      <c r="P136" s="325"/>
    </row>
    <row r="137" spans="3:16" s="3" customFormat="1" ht="13.5" customHeight="1">
      <c r="C137" s="47"/>
      <c r="D137" s="21"/>
      <c r="E137" s="21"/>
      <c r="F137" s="25"/>
      <c r="G137" s="2"/>
      <c r="K137" s="314"/>
      <c r="L137" s="325"/>
      <c r="M137" s="314"/>
      <c r="N137" s="325"/>
      <c r="O137" s="314"/>
      <c r="P137" s="325"/>
    </row>
    <row r="138" spans="3:16" s="3" customFormat="1" ht="13.5" customHeight="1">
      <c r="C138" s="47"/>
      <c r="D138" s="19"/>
      <c r="E138" s="19"/>
      <c r="F138" s="16"/>
      <c r="K138" s="314"/>
      <c r="L138" s="325"/>
      <c r="M138" s="314"/>
      <c r="N138" s="325"/>
      <c r="O138" s="314"/>
      <c r="P138" s="325"/>
    </row>
    <row r="139" spans="3:16" s="3" customFormat="1" ht="13.5" customHeight="1">
      <c r="C139" s="46"/>
      <c r="D139" s="20"/>
      <c r="E139" s="20"/>
      <c r="F139" s="11"/>
      <c r="K139" s="314"/>
      <c r="L139" s="325"/>
      <c r="M139" s="314"/>
      <c r="N139" s="325"/>
      <c r="O139" s="314"/>
      <c r="P139" s="325"/>
    </row>
    <row r="140" spans="3:16" s="3" customFormat="1" ht="13.5" customHeight="1">
      <c r="C140" s="46"/>
      <c r="D140" s="20"/>
      <c r="E140" s="20"/>
      <c r="F140" s="10"/>
      <c r="G140" s="2"/>
      <c r="K140" s="314"/>
      <c r="L140" s="325"/>
      <c r="M140" s="314"/>
      <c r="N140" s="325"/>
      <c r="O140" s="314"/>
      <c r="P140" s="325"/>
    </row>
    <row r="141" spans="3:16" s="3" customFormat="1" ht="13.5" customHeight="1">
      <c r="C141" s="47"/>
      <c r="D141" s="20"/>
      <c r="E141" s="20"/>
      <c r="F141" s="7"/>
      <c r="K141" s="314"/>
      <c r="L141" s="325"/>
      <c r="M141" s="314"/>
      <c r="N141" s="325"/>
      <c r="O141" s="314"/>
      <c r="P141" s="325"/>
    </row>
    <row r="142" spans="3:16" s="3" customFormat="1" ht="13.5" customHeight="1">
      <c r="C142" s="47"/>
      <c r="D142" s="19"/>
      <c r="E142" s="19"/>
      <c r="F142" s="16"/>
      <c r="K142" s="314"/>
      <c r="L142" s="325"/>
      <c r="M142" s="314"/>
      <c r="N142" s="325"/>
      <c r="O142" s="314"/>
      <c r="P142" s="325"/>
    </row>
    <row r="143" spans="3:16" s="3" customFormat="1" ht="13.5" customHeight="1">
      <c r="C143" s="46"/>
      <c r="D143" s="21"/>
      <c r="E143" s="21"/>
      <c r="F143" s="11"/>
      <c r="K143" s="314"/>
      <c r="L143" s="325"/>
      <c r="M143" s="314"/>
      <c r="N143" s="325"/>
      <c r="O143" s="314"/>
      <c r="P143" s="325"/>
    </row>
    <row r="144" spans="3:16" s="3" customFormat="1" ht="13.5" customHeight="1">
      <c r="C144" s="47"/>
      <c r="D144" s="21"/>
      <c r="E144" s="21"/>
      <c r="F144" s="7"/>
      <c r="K144" s="314"/>
      <c r="L144" s="325"/>
      <c r="M144" s="314"/>
      <c r="N144" s="325"/>
      <c r="O144" s="314"/>
      <c r="P144" s="325"/>
    </row>
    <row r="145" spans="3:16" s="3" customFormat="1" ht="22.5" customHeight="1">
      <c r="C145" s="46"/>
      <c r="D145" s="19"/>
      <c r="E145" s="19"/>
      <c r="F145" s="201"/>
      <c r="G145" s="8"/>
      <c r="K145" s="314"/>
      <c r="L145" s="325"/>
      <c r="M145" s="314"/>
      <c r="N145" s="325"/>
      <c r="O145" s="314"/>
      <c r="P145" s="325"/>
    </row>
    <row r="146" spans="3:16" s="3" customFormat="1" ht="13.5" customHeight="1">
      <c r="C146" s="46"/>
      <c r="D146" s="20"/>
      <c r="E146" s="20"/>
      <c r="F146" s="11"/>
      <c r="K146" s="314"/>
      <c r="L146" s="325"/>
      <c r="M146" s="314"/>
      <c r="N146" s="325"/>
      <c r="O146" s="314"/>
      <c r="P146" s="325"/>
    </row>
    <row r="147" spans="3:16" s="3" customFormat="1" ht="13.5" customHeight="1">
      <c r="C147" s="46"/>
      <c r="D147" s="19"/>
      <c r="E147" s="19"/>
      <c r="F147" s="16"/>
      <c r="K147" s="314"/>
      <c r="L147" s="325"/>
      <c r="M147" s="314"/>
      <c r="N147" s="325"/>
      <c r="O147" s="314"/>
      <c r="P147" s="325"/>
    </row>
    <row r="148" spans="3:16" s="3" customFormat="1" ht="13.5" customHeight="1">
      <c r="C148" s="46"/>
      <c r="D148" s="20"/>
      <c r="E148" s="20"/>
      <c r="F148" s="11"/>
      <c r="K148" s="314"/>
      <c r="L148" s="325"/>
      <c r="M148" s="314"/>
      <c r="N148" s="325"/>
      <c r="O148" s="314"/>
      <c r="P148" s="325"/>
    </row>
    <row r="149" spans="3:16" s="3" customFormat="1" ht="13.5" customHeight="1">
      <c r="C149" s="46"/>
      <c r="D149" s="20"/>
      <c r="E149" s="20"/>
      <c r="F149" s="11"/>
      <c r="K149" s="314"/>
      <c r="L149" s="325"/>
      <c r="M149" s="314"/>
      <c r="N149" s="325"/>
      <c r="O149" s="314"/>
      <c r="P149" s="325"/>
    </row>
    <row r="150" spans="3:16" s="3" customFormat="1" ht="13.5" customHeight="1">
      <c r="C150" s="46"/>
      <c r="D150" s="18"/>
      <c r="E150" s="18"/>
      <c r="F150" s="7"/>
      <c r="K150" s="314"/>
      <c r="L150" s="325"/>
      <c r="M150" s="314"/>
      <c r="N150" s="325"/>
      <c r="O150" s="314"/>
      <c r="P150" s="325"/>
    </row>
    <row r="151" spans="3:16" s="3" customFormat="1" ht="13.5" customHeight="1">
      <c r="C151" s="47"/>
      <c r="D151" s="26"/>
      <c r="E151" s="26"/>
      <c r="F151" s="7"/>
      <c r="G151" s="2"/>
      <c r="K151" s="314"/>
      <c r="L151" s="325"/>
      <c r="M151" s="314"/>
      <c r="N151" s="325"/>
      <c r="O151" s="314"/>
      <c r="P151" s="325"/>
    </row>
    <row r="152" spans="3:16" s="3" customFormat="1" ht="13.5" customHeight="1">
      <c r="C152" s="47"/>
      <c r="D152" s="26"/>
      <c r="E152" s="26"/>
      <c r="F152" s="10"/>
      <c r="G152" s="2"/>
      <c r="K152" s="314"/>
      <c r="L152" s="325"/>
      <c r="M152" s="314"/>
      <c r="N152" s="325"/>
      <c r="O152" s="314"/>
      <c r="P152" s="325"/>
    </row>
    <row r="153" spans="3:16" s="3" customFormat="1" ht="13.5" customHeight="1">
      <c r="C153" s="47"/>
      <c r="D153" s="19"/>
      <c r="E153" s="19"/>
      <c r="F153" s="15"/>
      <c r="G153" s="2"/>
      <c r="K153" s="314"/>
      <c r="L153" s="325"/>
      <c r="M153" s="314"/>
      <c r="N153" s="325"/>
      <c r="O153" s="314"/>
      <c r="P153" s="325"/>
    </row>
    <row r="154" spans="3:16" s="3" customFormat="1" ht="13.5">
      <c r="C154" s="46"/>
      <c r="D154" s="20"/>
      <c r="E154" s="20"/>
      <c r="F154" s="11"/>
      <c r="K154" s="314"/>
      <c r="L154" s="325"/>
      <c r="M154" s="314"/>
      <c r="N154" s="325"/>
      <c r="O154" s="314"/>
      <c r="P154" s="325"/>
    </row>
    <row r="155" spans="3:16" s="3" customFormat="1" ht="13.5">
      <c r="C155" s="46"/>
      <c r="D155" s="20"/>
      <c r="E155" s="20"/>
      <c r="F155" s="7"/>
      <c r="K155" s="314"/>
      <c r="L155" s="325"/>
      <c r="M155" s="314"/>
      <c r="N155" s="325"/>
      <c r="O155" s="314"/>
      <c r="P155" s="325"/>
    </row>
    <row r="156" spans="3:16" s="3" customFormat="1" ht="13.5">
      <c r="C156" s="47"/>
      <c r="D156" s="20"/>
      <c r="E156" s="20"/>
      <c r="F156" s="10"/>
      <c r="K156" s="314"/>
      <c r="L156" s="325"/>
      <c r="M156" s="314"/>
      <c r="N156" s="325"/>
      <c r="O156" s="314"/>
      <c r="P156" s="325"/>
    </row>
    <row r="157" spans="3:16" s="3" customFormat="1" ht="13.5">
      <c r="C157" s="47"/>
      <c r="D157" s="19"/>
      <c r="E157" s="19"/>
      <c r="F157" s="16"/>
      <c r="K157" s="314"/>
      <c r="L157" s="325"/>
      <c r="M157" s="314"/>
      <c r="N157" s="325"/>
      <c r="O157" s="314"/>
      <c r="P157" s="325"/>
    </row>
    <row r="158" spans="3:16" s="3" customFormat="1" ht="13.5">
      <c r="C158" s="46"/>
      <c r="D158" s="20"/>
      <c r="E158" s="20"/>
      <c r="F158" s="11"/>
      <c r="K158" s="314"/>
      <c r="L158" s="325"/>
      <c r="M158" s="314"/>
      <c r="N158" s="325"/>
      <c r="O158" s="314"/>
      <c r="P158" s="325"/>
    </row>
    <row r="159" spans="3:16" s="3" customFormat="1" ht="13.5">
      <c r="C159" s="46"/>
      <c r="D159" s="20"/>
      <c r="E159" s="20"/>
      <c r="F159" s="11"/>
      <c r="K159" s="314"/>
      <c r="L159" s="325"/>
      <c r="M159" s="314"/>
      <c r="N159" s="325"/>
      <c r="O159" s="314"/>
      <c r="P159" s="325"/>
    </row>
    <row r="160" spans="3:16" s="3" customFormat="1" ht="13.5">
      <c r="C160" s="46"/>
      <c r="D160" s="49"/>
      <c r="E160" s="49"/>
      <c r="F160" s="5"/>
      <c r="G160" s="14"/>
      <c r="K160" s="314"/>
      <c r="L160" s="325"/>
      <c r="M160" s="314"/>
      <c r="N160" s="325"/>
      <c r="O160" s="314"/>
      <c r="P160" s="325"/>
    </row>
    <row r="161" spans="3:16" s="3" customFormat="1" ht="13.5">
      <c r="C161" s="46"/>
      <c r="D161" s="20"/>
      <c r="E161" s="20"/>
      <c r="F161" s="11"/>
      <c r="K161" s="314"/>
      <c r="L161" s="325"/>
      <c r="M161" s="314"/>
      <c r="N161" s="325"/>
      <c r="O161" s="314"/>
      <c r="P161" s="325"/>
    </row>
    <row r="162" spans="3:16" s="3" customFormat="1" ht="13.5">
      <c r="C162" s="46"/>
      <c r="D162" s="20"/>
      <c r="E162" s="20"/>
      <c r="F162" s="11"/>
      <c r="K162" s="314"/>
      <c r="L162" s="325"/>
      <c r="M162" s="314"/>
      <c r="N162" s="325"/>
      <c r="O162" s="314"/>
      <c r="P162" s="325"/>
    </row>
    <row r="163" spans="3:16" s="3" customFormat="1" ht="13.5">
      <c r="C163" s="46"/>
      <c r="D163" s="20"/>
      <c r="E163" s="20"/>
      <c r="F163" s="11"/>
      <c r="K163" s="314"/>
      <c r="L163" s="325"/>
      <c r="M163" s="314"/>
      <c r="N163" s="325"/>
      <c r="O163" s="314"/>
      <c r="P163" s="325"/>
    </row>
    <row r="164" spans="3:16" s="3" customFormat="1" ht="13.5">
      <c r="C164" s="46"/>
      <c r="D164" s="19"/>
      <c r="E164" s="19"/>
      <c r="F164" s="16"/>
      <c r="K164" s="314"/>
      <c r="L164" s="325"/>
      <c r="M164" s="314"/>
      <c r="N164" s="325"/>
      <c r="O164" s="314"/>
      <c r="P164" s="325"/>
    </row>
    <row r="165" spans="3:16" s="3" customFormat="1" ht="13.5">
      <c r="C165" s="46"/>
      <c r="D165" s="20"/>
      <c r="E165" s="20"/>
      <c r="F165" s="11"/>
      <c r="K165" s="314"/>
      <c r="L165" s="325"/>
      <c r="M165" s="314"/>
      <c r="N165" s="325"/>
      <c r="O165" s="314"/>
      <c r="P165" s="325"/>
    </row>
    <row r="166" spans="3:16" s="3" customFormat="1" ht="13.5">
      <c r="C166" s="46"/>
      <c r="D166" s="19"/>
      <c r="E166" s="19"/>
      <c r="F166" s="16"/>
      <c r="K166" s="314"/>
      <c r="L166" s="325"/>
      <c r="M166" s="314"/>
      <c r="N166" s="325"/>
      <c r="O166" s="314"/>
      <c r="P166" s="325"/>
    </row>
    <row r="167" spans="3:16" s="3" customFormat="1" ht="13.5">
      <c r="C167" s="46"/>
      <c r="D167" s="20"/>
      <c r="E167" s="20"/>
      <c r="F167" s="11"/>
      <c r="K167" s="314"/>
      <c r="L167" s="325"/>
      <c r="M167" s="314"/>
      <c r="N167" s="325"/>
      <c r="O167" s="314"/>
      <c r="P167" s="325"/>
    </row>
    <row r="168" spans="3:16" s="3" customFormat="1" ht="13.5">
      <c r="C168" s="46"/>
      <c r="D168" s="20"/>
      <c r="E168" s="20"/>
      <c r="F168" s="11"/>
      <c r="K168" s="314"/>
      <c r="L168" s="325"/>
      <c r="M168" s="314"/>
      <c r="N168" s="325"/>
      <c r="O168" s="314"/>
      <c r="P168" s="325"/>
    </row>
    <row r="169" spans="3:16" s="3" customFormat="1" ht="13.5">
      <c r="C169" s="46"/>
      <c r="D169" s="20"/>
      <c r="E169" s="20"/>
      <c r="F169" s="11"/>
      <c r="K169" s="314"/>
      <c r="L169" s="325"/>
      <c r="M169" s="314"/>
      <c r="N169" s="325"/>
      <c r="O169" s="314"/>
      <c r="P169" s="325"/>
    </row>
    <row r="170" spans="3:16" s="3" customFormat="1" ht="13.5">
      <c r="C170" s="46"/>
      <c r="D170" s="20"/>
      <c r="E170" s="20"/>
      <c r="F170" s="11"/>
      <c r="K170" s="314"/>
      <c r="L170" s="325"/>
      <c r="M170" s="314"/>
      <c r="N170" s="325"/>
      <c r="O170" s="314"/>
      <c r="P170" s="325"/>
    </row>
    <row r="171" spans="3:16" s="3" customFormat="1" ht="28.5" customHeight="1">
      <c r="C171" s="12"/>
      <c r="D171" s="17"/>
      <c r="E171" s="17"/>
      <c r="F171" s="203"/>
      <c r="G171" s="95"/>
      <c r="K171" s="314"/>
      <c r="L171" s="325"/>
      <c r="M171" s="314"/>
      <c r="N171" s="325"/>
      <c r="O171" s="314"/>
      <c r="P171" s="325"/>
    </row>
    <row r="172" spans="3:16" s="3" customFormat="1" ht="13.5">
      <c r="C172" s="47"/>
      <c r="D172" s="20"/>
      <c r="E172" s="20"/>
      <c r="F172" s="10"/>
      <c r="K172" s="314"/>
      <c r="L172" s="325"/>
      <c r="M172" s="314"/>
      <c r="N172" s="325"/>
      <c r="O172" s="314"/>
      <c r="P172" s="325"/>
    </row>
    <row r="173" spans="3:16" s="3" customFormat="1" ht="13.5">
      <c r="C173" s="46"/>
      <c r="D173" s="50"/>
      <c r="E173" s="50"/>
      <c r="F173" s="6"/>
      <c r="K173" s="314"/>
      <c r="L173" s="325"/>
      <c r="M173" s="314"/>
      <c r="N173" s="325"/>
      <c r="O173" s="314"/>
      <c r="P173" s="325"/>
    </row>
    <row r="174" spans="3:16" s="3" customFormat="1" ht="13.5">
      <c r="C174" s="46"/>
      <c r="D174" s="20"/>
      <c r="E174" s="20"/>
      <c r="F174" s="11"/>
      <c r="K174" s="314"/>
      <c r="L174" s="325"/>
      <c r="M174" s="314"/>
      <c r="N174" s="325"/>
      <c r="O174" s="314"/>
      <c r="P174" s="325"/>
    </row>
    <row r="175" spans="3:16" s="3" customFormat="1" ht="13.5">
      <c r="C175" s="46"/>
      <c r="D175" s="49"/>
      <c r="E175" s="49"/>
      <c r="F175" s="5"/>
      <c r="K175" s="314"/>
      <c r="L175" s="325"/>
      <c r="M175" s="314"/>
      <c r="N175" s="325"/>
      <c r="O175" s="314"/>
      <c r="P175" s="325"/>
    </row>
    <row r="176" spans="3:16" s="3" customFormat="1" ht="13.5">
      <c r="C176" s="46"/>
      <c r="D176" s="49"/>
      <c r="E176" s="49"/>
      <c r="F176" s="5"/>
      <c r="K176" s="314"/>
      <c r="L176" s="325"/>
      <c r="M176" s="314"/>
      <c r="N176" s="325"/>
      <c r="O176" s="314"/>
      <c r="P176" s="325"/>
    </row>
    <row r="177" spans="3:16" s="3" customFormat="1" ht="13.5">
      <c r="C177" s="46"/>
      <c r="D177" s="20"/>
      <c r="E177" s="20"/>
      <c r="F177" s="11"/>
      <c r="K177" s="314"/>
      <c r="L177" s="325"/>
      <c r="M177" s="314"/>
      <c r="N177" s="325"/>
      <c r="O177" s="314"/>
      <c r="P177" s="325"/>
    </row>
    <row r="178" spans="3:16" s="3" customFormat="1" ht="13.5">
      <c r="C178" s="46"/>
      <c r="D178" s="19"/>
      <c r="E178" s="19"/>
      <c r="F178" s="16"/>
      <c r="K178" s="314"/>
      <c r="L178" s="325"/>
      <c r="M178" s="314"/>
      <c r="N178" s="325"/>
      <c r="O178" s="314"/>
      <c r="P178" s="325"/>
    </row>
    <row r="179" spans="3:16" s="3" customFormat="1" ht="13.5">
      <c r="C179" s="46"/>
      <c r="D179" s="20"/>
      <c r="E179" s="20"/>
      <c r="F179" s="11"/>
      <c r="K179" s="314"/>
      <c r="L179" s="325"/>
      <c r="M179" s="314"/>
      <c r="N179" s="325"/>
      <c r="O179" s="314"/>
      <c r="P179" s="325"/>
    </row>
    <row r="180" spans="3:16" s="3" customFormat="1" ht="13.5">
      <c r="C180" s="46"/>
      <c r="D180" s="20"/>
      <c r="E180" s="20"/>
      <c r="F180" s="11"/>
      <c r="K180" s="314"/>
      <c r="L180" s="325"/>
      <c r="M180" s="314"/>
      <c r="N180" s="325"/>
      <c r="O180" s="314"/>
      <c r="P180" s="325"/>
    </row>
    <row r="181" spans="3:16" s="3" customFormat="1" ht="13.5">
      <c r="C181" s="46"/>
      <c r="D181" s="19"/>
      <c r="E181" s="19"/>
      <c r="F181" s="16"/>
      <c r="K181" s="314"/>
      <c r="L181" s="325"/>
      <c r="M181" s="314"/>
      <c r="N181" s="325"/>
      <c r="O181" s="314"/>
      <c r="P181" s="325"/>
    </row>
    <row r="182" spans="3:16" s="3" customFormat="1" ht="13.5">
      <c r="C182" s="46"/>
      <c r="D182" s="20"/>
      <c r="E182" s="20"/>
      <c r="F182" s="11"/>
      <c r="K182" s="314"/>
      <c r="L182" s="325"/>
      <c r="M182" s="314"/>
      <c r="N182" s="325"/>
      <c r="O182" s="314"/>
      <c r="P182" s="325"/>
    </row>
    <row r="183" spans="3:16" s="3" customFormat="1" ht="13.5">
      <c r="C183" s="46"/>
      <c r="D183" s="49"/>
      <c r="E183" s="49"/>
      <c r="F183" s="5"/>
      <c r="K183" s="314"/>
      <c r="L183" s="325"/>
      <c r="M183" s="314"/>
      <c r="N183" s="325"/>
      <c r="O183" s="314"/>
      <c r="P183" s="325"/>
    </row>
    <row r="184" spans="3:16" s="3" customFormat="1" ht="13.5">
      <c r="C184" s="46"/>
      <c r="D184" s="19"/>
      <c r="E184" s="19"/>
      <c r="F184" s="6"/>
      <c r="K184" s="314"/>
      <c r="L184" s="325"/>
      <c r="M184" s="314"/>
      <c r="N184" s="325"/>
      <c r="O184" s="314"/>
      <c r="P184" s="325"/>
    </row>
    <row r="185" spans="3:16" s="3" customFormat="1" ht="13.5">
      <c r="C185" s="46"/>
      <c r="D185" s="21"/>
      <c r="E185" s="21"/>
      <c r="F185" s="5"/>
      <c r="K185" s="314"/>
      <c r="L185" s="325"/>
      <c r="M185" s="314"/>
      <c r="N185" s="325"/>
      <c r="O185" s="314"/>
      <c r="P185" s="325"/>
    </row>
    <row r="186" spans="3:16" s="3" customFormat="1" ht="13.5">
      <c r="C186" s="46"/>
      <c r="D186" s="19"/>
      <c r="E186" s="19"/>
      <c r="F186" s="16"/>
      <c r="K186" s="314"/>
      <c r="L186" s="325"/>
      <c r="M186" s="314"/>
      <c r="N186" s="325"/>
      <c r="O186" s="314"/>
      <c r="P186" s="325"/>
    </row>
    <row r="187" spans="3:16" s="3" customFormat="1" ht="13.5">
      <c r="C187" s="46"/>
      <c r="D187" s="20"/>
      <c r="E187" s="20"/>
      <c r="F187" s="11"/>
      <c r="K187" s="314"/>
      <c r="L187" s="325"/>
      <c r="M187" s="314"/>
      <c r="N187" s="325"/>
      <c r="O187" s="314"/>
      <c r="P187" s="325"/>
    </row>
    <row r="188" spans="3:16" s="3" customFormat="1" ht="13.5">
      <c r="C188" s="47"/>
      <c r="D188" s="20"/>
      <c r="E188" s="20"/>
      <c r="F188" s="10"/>
      <c r="K188" s="314"/>
      <c r="L188" s="325"/>
      <c r="M188" s="314"/>
      <c r="N188" s="325"/>
      <c r="O188" s="314"/>
      <c r="P188" s="325"/>
    </row>
    <row r="189" spans="3:16" s="3" customFormat="1" ht="13.5">
      <c r="C189" s="46"/>
      <c r="D189" s="21"/>
      <c r="E189" s="21"/>
      <c r="F189" s="16"/>
      <c r="K189" s="314"/>
      <c r="L189" s="325"/>
      <c r="M189" s="314"/>
      <c r="N189" s="325"/>
      <c r="O189" s="314"/>
      <c r="P189" s="325"/>
    </row>
    <row r="190" spans="3:16" s="3" customFormat="1" ht="13.5">
      <c r="C190" s="46"/>
      <c r="D190" s="21"/>
      <c r="E190" s="21"/>
      <c r="F190" s="5"/>
      <c r="K190" s="314"/>
      <c r="L190" s="325"/>
      <c r="M190" s="314"/>
      <c r="N190" s="325"/>
      <c r="O190" s="314"/>
      <c r="P190" s="325"/>
    </row>
    <row r="191" spans="3:16" s="3" customFormat="1" ht="13.5">
      <c r="C191" s="47"/>
      <c r="D191" s="21"/>
      <c r="E191" s="21"/>
      <c r="F191" s="27"/>
      <c r="K191" s="314"/>
      <c r="L191" s="325"/>
      <c r="M191" s="314"/>
      <c r="N191" s="325"/>
      <c r="O191" s="314"/>
      <c r="P191" s="325"/>
    </row>
    <row r="192" spans="3:16" s="3" customFormat="1" ht="13.5">
      <c r="C192" s="47"/>
      <c r="D192" s="19"/>
      <c r="E192" s="19"/>
      <c r="F192" s="15"/>
      <c r="K192" s="314"/>
      <c r="L192" s="325"/>
      <c r="M192" s="314"/>
      <c r="N192" s="325"/>
      <c r="O192" s="314"/>
      <c r="P192" s="325"/>
    </row>
    <row r="193" spans="3:16" s="3" customFormat="1" ht="13.5">
      <c r="C193" s="46"/>
      <c r="D193" s="20"/>
      <c r="E193" s="20"/>
      <c r="F193" s="11"/>
      <c r="K193" s="314"/>
      <c r="L193" s="325"/>
      <c r="M193" s="314"/>
      <c r="N193" s="325"/>
      <c r="O193" s="314"/>
      <c r="P193" s="325"/>
    </row>
    <row r="194" spans="3:16" s="3" customFormat="1" ht="13.5">
      <c r="C194" s="46"/>
      <c r="D194" s="50"/>
      <c r="E194" s="50"/>
      <c r="F194" s="4"/>
      <c r="K194" s="314"/>
      <c r="L194" s="325"/>
      <c r="M194" s="314"/>
      <c r="N194" s="325"/>
      <c r="O194" s="314"/>
      <c r="P194" s="325"/>
    </row>
    <row r="195" spans="3:16" s="3" customFormat="1" ht="11.25" customHeight="1">
      <c r="C195" s="46"/>
      <c r="D195" s="49"/>
      <c r="E195" s="49"/>
      <c r="F195" s="5"/>
      <c r="G195" s="14"/>
      <c r="K195" s="314"/>
      <c r="L195" s="325"/>
      <c r="M195" s="314"/>
      <c r="N195" s="325"/>
      <c r="O195" s="314"/>
      <c r="P195" s="325"/>
    </row>
    <row r="196" spans="3:16" s="3" customFormat="1" ht="24" customHeight="1">
      <c r="C196" s="46"/>
      <c r="D196" s="49"/>
      <c r="E196" s="49"/>
      <c r="F196" s="204"/>
      <c r="G196" s="8"/>
      <c r="K196" s="314"/>
      <c r="L196" s="325"/>
      <c r="M196" s="314"/>
      <c r="N196" s="325"/>
      <c r="O196" s="314"/>
      <c r="P196" s="325"/>
    </row>
    <row r="197" spans="3:16" s="3" customFormat="1" ht="15" customHeight="1">
      <c r="C197" s="47"/>
      <c r="D197" s="49"/>
      <c r="E197" s="49"/>
      <c r="F197" s="204"/>
      <c r="G197" s="8"/>
      <c r="K197" s="314"/>
      <c r="L197" s="325"/>
      <c r="M197" s="314"/>
      <c r="N197" s="325"/>
      <c r="O197" s="314"/>
      <c r="P197" s="325"/>
    </row>
    <row r="198" spans="3:16" s="3" customFormat="1" ht="11.25" customHeight="1">
      <c r="C198" s="46"/>
      <c r="D198" s="50"/>
      <c r="E198" s="50"/>
      <c r="F198" s="6"/>
      <c r="G198" s="14"/>
      <c r="K198" s="314"/>
      <c r="L198" s="325"/>
      <c r="M198" s="314"/>
      <c r="N198" s="325"/>
      <c r="O198" s="314"/>
      <c r="P198" s="325"/>
    </row>
    <row r="199" spans="3:16" s="3" customFormat="1" ht="13.5">
      <c r="C199" s="46"/>
      <c r="D199" s="49"/>
      <c r="E199" s="49"/>
      <c r="F199" s="5"/>
      <c r="K199" s="314"/>
      <c r="L199" s="325"/>
      <c r="M199" s="314"/>
      <c r="N199" s="325"/>
      <c r="O199" s="314"/>
      <c r="P199" s="325"/>
    </row>
    <row r="200" spans="3:16" s="3" customFormat="1" ht="13.5" customHeight="1">
      <c r="C200" s="46"/>
      <c r="D200" s="49"/>
      <c r="E200" s="49"/>
      <c r="F200" s="1"/>
      <c r="K200" s="314"/>
      <c r="L200" s="325"/>
      <c r="M200" s="314"/>
      <c r="N200" s="325"/>
      <c r="O200" s="314"/>
      <c r="P200" s="325"/>
    </row>
    <row r="201" spans="3:16" s="3" customFormat="1" ht="12.75" customHeight="1">
      <c r="C201" s="47"/>
      <c r="D201" s="49"/>
      <c r="E201" s="49"/>
      <c r="F201" s="10"/>
      <c r="K201" s="314"/>
      <c r="L201" s="325"/>
      <c r="M201" s="314"/>
      <c r="N201" s="325"/>
      <c r="O201" s="314"/>
      <c r="P201" s="325"/>
    </row>
    <row r="202" spans="3:16" s="3" customFormat="1" ht="12.75" customHeight="1">
      <c r="C202" s="47"/>
      <c r="D202" s="19"/>
      <c r="E202" s="19"/>
      <c r="F202" s="15"/>
      <c r="K202" s="314"/>
      <c r="L202" s="325"/>
      <c r="M202" s="314"/>
      <c r="N202" s="325"/>
      <c r="O202" s="314"/>
      <c r="P202" s="325"/>
    </row>
    <row r="203" spans="3:16" s="3" customFormat="1" ht="13.5">
      <c r="C203" s="46"/>
      <c r="D203" s="20"/>
      <c r="E203" s="20"/>
      <c r="F203" s="11"/>
      <c r="K203" s="314"/>
      <c r="L203" s="325"/>
      <c r="M203" s="314"/>
      <c r="N203" s="325"/>
      <c r="O203" s="314"/>
      <c r="P203" s="325"/>
    </row>
    <row r="204" spans="3:16" s="3" customFormat="1" ht="13.5">
      <c r="C204" s="47"/>
      <c r="D204" s="20"/>
      <c r="E204" s="20"/>
      <c r="F204" s="27"/>
      <c r="K204" s="314"/>
      <c r="L204" s="325"/>
      <c r="M204" s="314"/>
      <c r="N204" s="325"/>
      <c r="O204" s="314"/>
      <c r="P204" s="325"/>
    </row>
    <row r="205" spans="3:16" s="3" customFormat="1" ht="13.5">
      <c r="C205" s="46"/>
      <c r="D205" s="50"/>
      <c r="E205" s="50"/>
      <c r="F205" s="6"/>
      <c r="K205" s="314"/>
      <c r="L205" s="325"/>
      <c r="M205" s="314"/>
      <c r="N205" s="325"/>
      <c r="O205" s="314"/>
      <c r="P205" s="325"/>
    </row>
    <row r="206" spans="3:16" s="3" customFormat="1" ht="13.5">
      <c r="C206" s="46"/>
      <c r="D206" s="49"/>
      <c r="E206" s="49"/>
      <c r="F206" s="5"/>
      <c r="K206" s="314"/>
      <c r="L206" s="325"/>
      <c r="M206" s="314"/>
      <c r="N206" s="325"/>
      <c r="O206" s="314"/>
      <c r="P206" s="325"/>
    </row>
    <row r="207" spans="3:16" s="3" customFormat="1" ht="13.5">
      <c r="C207" s="46"/>
      <c r="D207" s="20"/>
      <c r="E207" s="20"/>
      <c r="F207" s="11"/>
      <c r="K207" s="314"/>
      <c r="L207" s="325"/>
      <c r="M207" s="314"/>
      <c r="N207" s="325"/>
      <c r="O207" s="314"/>
      <c r="P207" s="325"/>
    </row>
    <row r="208" spans="3:16" s="3" customFormat="1" ht="19.5" customHeight="1">
      <c r="C208" s="48"/>
      <c r="D208" s="48"/>
      <c r="E208" s="48"/>
      <c r="F208" s="7"/>
      <c r="K208" s="314"/>
      <c r="L208" s="325"/>
      <c r="M208" s="314"/>
      <c r="N208" s="325"/>
      <c r="O208" s="314"/>
      <c r="P208" s="325"/>
    </row>
    <row r="209" spans="3:16" s="3" customFormat="1" ht="15" customHeight="1">
      <c r="C209" s="46"/>
      <c r="D209" s="18"/>
      <c r="E209" s="18"/>
      <c r="F209" s="7"/>
      <c r="K209" s="314"/>
      <c r="L209" s="325"/>
      <c r="M209" s="314"/>
      <c r="N209" s="325"/>
      <c r="O209" s="314"/>
      <c r="P209" s="325"/>
    </row>
    <row r="210" spans="3:16" s="3" customFormat="1" ht="13.5">
      <c r="C210" s="46"/>
      <c r="D210" s="18"/>
      <c r="E210" s="18"/>
      <c r="F210" s="10"/>
      <c r="K210" s="314"/>
      <c r="L210" s="325"/>
      <c r="M210" s="314"/>
      <c r="N210" s="325"/>
      <c r="O210" s="314"/>
      <c r="P210" s="325"/>
    </row>
    <row r="211" spans="3:16" s="3" customFormat="1" ht="13.5">
      <c r="C211" s="47"/>
      <c r="D211" s="20"/>
      <c r="E211" s="20"/>
      <c r="F211" s="7"/>
      <c r="K211" s="314"/>
      <c r="L211" s="325"/>
      <c r="M211" s="314"/>
      <c r="N211" s="325"/>
      <c r="O211" s="314"/>
      <c r="P211" s="325"/>
    </row>
    <row r="212" spans="3:16" s="3" customFormat="1" ht="13.5">
      <c r="C212" s="46"/>
      <c r="D212" s="24"/>
      <c r="E212" s="24"/>
      <c r="F212" s="16"/>
      <c r="K212" s="314"/>
      <c r="L212" s="325"/>
      <c r="M212" s="314"/>
      <c r="N212" s="325"/>
      <c r="O212" s="314"/>
      <c r="P212" s="325"/>
    </row>
    <row r="213" spans="3:16" s="3" customFormat="1" ht="13.5">
      <c r="C213" s="46"/>
      <c r="D213" s="20"/>
      <c r="E213" s="20"/>
      <c r="F213" s="10"/>
      <c r="G213" s="10"/>
      <c r="K213" s="314"/>
      <c r="L213" s="325"/>
      <c r="M213" s="314"/>
      <c r="N213" s="325"/>
      <c r="O213" s="314"/>
      <c r="P213" s="325"/>
    </row>
    <row r="214" spans="3:16" s="3" customFormat="1" ht="13.5">
      <c r="C214" s="47"/>
      <c r="D214" s="20"/>
      <c r="E214" s="20"/>
      <c r="F214" s="10"/>
      <c r="G214" s="10"/>
      <c r="K214" s="314"/>
      <c r="L214" s="325"/>
      <c r="M214" s="314"/>
      <c r="N214" s="325"/>
      <c r="O214" s="314"/>
      <c r="P214" s="325"/>
    </row>
    <row r="215" spans="3:16" s="3" customFormat="1" ht="13.5">
      <c r="C215" s="46"/>
      <c r="D215" s="19"/>
      <c r="E215" s="19"/>
      <c r="F215" s="15"/>
      <c r="K215" s="314"/>
      <c r="L215" s="325"/>
      <c r="M215" s="314"/>
      <c r="N215" s="325"/>
      <c r="O215" s="314"/>
      <c r="P215" s="325"/>
    </row>
    <row r="216" spans="3:16" s="3" customFormat="1" ht="22.5" customHeight="1">
      <c r="C216" s="47"/>
      <c r="D216" s="20"/>
      <c r="E216" s="20"/>
      <c r="F216" s="202"/>
      <c r="G216" s="8"/>
      <c r="K216" s="314"/>
      <c r="L216" s="325"/>
      <c r="M216" s="314"/>
      <c r="N216" s="325"/>
      <c r="O216" s="314"/>
      <c r="P216" s="325"/>
    </row>
    <row r="217" spans="3:16" s="3" customFormat="1" ht="13.5">
      <c r="C217" s="46"/>
      <c r="D217" s="20"/>
      <c r="E217" s="20"/>
      <c r="F217" s="15"/>
      <c r="K217" s="314"/>
      <c r="L217" s="325"/>
      <c r="M217" s="314"/>
      <c r="N217" s="325"/>
      <c r="O217" s="314"/>
      <c r="P217" s="325"/>
    </row>
    <row r="218" spans="3:16" s="3" customFormat="1" ht="13.5">
      <c r="C218" s="46"/>
      <c r="D218" s="21"/>
      <c r="E218" s="21"/>
      <c r="F218" s="7"/>
      <c r="K218" s="314"/>
      <c r="L218" s="325"/>
      <c r="M218" s="314"/>
      <c r="N218" s="325"/>
      <c r="O218" s="314"/>
      <c r="P218" s="325"/>
    </row>
    <row r="219" spans="3:16" s="3" customFormat="1" ht="13.5">
      <c r="C219" s="47"/>
      <c r="D219" s="21"/>
      <c r="E219" s="21"/>
      <c r="F219" s="25"/>
      <c r="K219" s="314"/>
      <c r="L219" s="325"/>
      <c r="M219" s="314"/>
      <c r="N219" s="325"/>
      <c r="O219" s="314"/>
      <c r="P219" s="325"/>
    </row>
    <row r="220" spans="3:16" s="3" customFormat="1" ht="13.5">
      <c r="C220" s="46"/>
      <c r="D220" s="19"/>
      <c r="E220" s="19"/>
      <c r="F220" s="16"/>
      <c r="G220" s="16"/>
      <c r="K220" s="314"/>
      <c r="L220" s="325"/>
      <c r="M220" s="314"/>
      <c r="N220" s="325"/>
      <c r="O220" s="314"/>
      <c r="P220" s="325"/>
    </row>
    <row r="221" spans="3:16" s="3" customFormat="1" ht="13.5" customHeight="1">
      <c r="C221" s="46"/>
      <c r="D221" s="18"/>
      <c r="E221" s="18"/>
      <c r="F221" s="7"/>
      <c r="G221" s="16"/>
      <c r="K221" s="314"/>
      <c r="L221" s="325"/>
      <c r="M221" s="314"/>
      <c r="N221" s="325"/>
      <c r="O221" s="314"/>
      <c r="P221" s="325"/>
    </row>
    <row r="222" spans="3:16" s="3" customFormat="1" ht="13.5" customHeight="1">
      <c r="C222" s="46"/>
      <c r="D222" s="20"/>
      <c r="E222" s="20"/>
      <c r="F222" s="7"/>
      <c r="K222" s="314"/>
      <c r="L222" s="325"/>
      <c r="M222" s="314"/>
      <c r="N222" s="325"/>
      <c r="O222" s="314"/>
      <c r="P222" s="325"/>
    </row>
    <row r="223" spans="3:16" s="3" customFormat="1" ht="13.5" customHeight="1">
      <c r="C223" s="47"/>
      <c r="D223" s="20"/>
      <c r="E223" s="20"/>
      <c r="F223" s="10"/>
      <c r="K223" s="314"/>
      <c r="L223" s="325"/>
      <c r="M223" s="314"/>
      <c r="N223" s="325"/>
      <c r="O223" s="314"/>
      <c r="P223" s="325"/>
    </row>
    <row r="224" spans="3:16" s="3" customFormat="1" ht="13.5">
      <c r="C224" s="47"/>
      <c r="D224" s="19"/>
      <c r="E224" s="19"/>
      <c r="F224" s="16"/>
      <c r="K224" s="314"/>
      <c r="L224" s="325"/>
      <c r="M224" s="314"/>
      <c r="N224" s="325"/>
      <c r="O224" s="314"/>
      <c r="P224" s="325"/>
    </row>
    <row r="225" spans="3:16" s="3" customFormat="1" ht="13.5">
      <c r="C225" s="47"/>
      <c r="D225" s="20"/>
      <c r="E225" s="20"/>
      <c r="F225" s="10"/>
      <c r="K225" s="314"/>
      <c r="L225" s="325"/>
      <c r="M225" s="314"/>
      <c r="N225" s="325"/>
      <c r="O225" s="314"/>
      <c r="P225" s="325"/>
    </row>
    <row r="226" spans="3:16" s="3" customFormat="1" ht="13.5">
      <c r="C226" s="46"/>
      <c r="D226" s="50"/>
      <c r="E226" s="50"/>
      <c r="F226" s="6"/>
      <c r="G226" s="15"/>
      <c r="K226" s="314"/>
      <c r="L226" s="325"/>
      <c r="M226" s="314"/>
      <c r="N226" s="325"/>
      <c r="O226" s="314"/>
      <c r="P226" s="325"/>
    </row>
    <row r="227" spans="3:16" s="3" customFormat="1" ht="13.5">
      <c r="C227" s="47"/>
      <c r="D227" s="21"/>
      <c r="E227" s="21"/>
      <c r="F227" s="27"/>
      <c r="K227" s="314"/>
      <c r="L227" s="325"/>
      <c r="M227" s="314"/>
      <c r="N227" s="325"/>
      <c r="O227" s="314"/>
      <c r="P227" s="325"/>
    </row>
    <row r="228" spans="3:16" s="3" customFormat="1" ht="13.5">
      <c r="C228" s="47"/>
      <c r="D228" s="19"/>
      <c r="E228" s="19"/>
      <c r="F228" s="15"/>
      <c r="K228" s="314"/>
      <c r="L228" s="325"/>
      <c r="M228" s="314"/>
      <c r="N228" s="325"/>
      <c r="O228" s="314"/>
      <c r="P228" s="325"/>
    </row>
    <row r="229" spans="3:16" s="3" customFormat="1" ht="13.5">
      <c r="C229" s="46"/>
      <c r="D229" s="50"/>
      <c r="E229" s="50"/>
      <c r="F229" s="29"/>
      <c r="K229" s="314"/>
      <c r="L229" s="325"/>
      <c r="M229" s="314"/>
      <c r="N229" s="325"/>
      <c r="O229" s="314"/>
      <c r="P229" s="325"/>
    </row>
    <row r="230" spans="3:16" s="3" customFormat="1" ht="13.5">
      <c r="C230" s="46"/>
      <c r="D230" s="49"/>
      <c r="E230" s="49"/>
      <c r="F230" s="1"/>
      <c r="K230" s="314"/>
      <c r="L230" s="325"/>
      <c r="M230" s="314"/>
      <c r="N230" s="325"/>
      <c r="O230" s="314"/>
      <c r="P230" s="325"/>
    </row>
    <row r="231" spans="3:16" s="3" customFormat="1" ht="13.5">
      <c r="C231" s="47"/>
      <c r="D231" s="49"/>
      <c r="E231" s="49"/>
      <c r="F231" s="10"/>
      <c r="K231" s="314"/>
      <c r="L231" s="325"/>
      <c r="M231" s="314"/>
      <c r="N231" s="325"/>
      <c r="O231" s="314"/>
      <c r="P231" s="325"/>
    </row>
    <row r="232" spans="3:16" s="3" customFormat="1" ht="13.5">
      <c r="C232" s="47"/>
      <c r="D232" s="19"/>
      <c r="E232" s="19"/>
      <c r="F232" s="15"/>
      <c r="K232" s="314"/>
      <c r="L232" s="325"/>
      <c r="M232" s="314"/>
      <c r="N232" s="325"/>
      <c r="O232" s="314"/>
      <c r="P232" s="325"/>
    </row>
    <row r="233" spans="3:16" s="3" customFormat="1" ht="13.5">
      <c r="C233" s="47"/>
      <c r="D233" s="19"/>
      <c r="E233" s="19"/>
      <c r="F233" s="15"/>
      <c r="K233" s="314"/>
      <c r="L233" s="325"/>
      <c r="M233" s="314"/>
      <c r="N233" s="325"/>
      <c r="O233" s="314"/>
      <c r="P233" s="325"/>
    </row>
    <row r="234" spans="3:16" s="3" customFormat="1" ht="13.5">
      <c r="C234" s="46"/>
      <c r="D234" s="20"/>
      <c r="E234" s="20"/>
      <c r="F234" s="11"/>
      <c r="K234" s="314"/>
      <c r="L234" s="325"/>
      <c r="M234" s="314"/>
      <c r="N234" s="325"/>
      <c r="O234" s="314"/>
      <c r="P234" s="325"/>
    </row>
    <row r="235" spans="3:16" s="31" customFormat="1" ht="18" customHeight="1">
      <c r="C235" s="511"/>
      <c r="D235" s="511"/>
      <c r="E235" s="511"/>
      <c r="F235" s="511"/>
      <c r="K235" s="319"/>
      <c r="L235" s="328"/>
      <c r="M235" s="319"/>
      <c r="N235" s="328"/>
      <c r="O235" s="319"/>
      <c r="P235" s="328"/>
    </row>
    <row r="236" spans="3:16" s="3" customFormat="1" ht="28.5" customHeight="1">
      <c r="C236" s="12"/>
      <c r="D236" s="17"/>
      <c r="E236" s="17"/>
      <c r="F236" s="203"/>
      <c r="G236" s="96"/>
      <c r="K236" s="314"/>
      <c r="L236" s="325"/>
      <c r="M236" s="314"/>
      <c r="N236" s="325"/>
      <c r="O236" s="314"/>
      <c r="P236" s="325"/>
    </row>
    <row r="237" spans="3:16" s="3" customFormat="1" ht="13.5">
      <c r="C237" s="46"/>
      <c r="D237" s="51"/>
      <c r="E237" s="51"/>
      <c r="K237" s="314"/>
      <c r="L237" s="325"/>
      <c r="M237" s="314"/>
      <c r="N237" s="325"/>
      <c r="O237" s="314"/>
      <c r="P237" s="325"/>
    </row>
    <row r="238" spans="3:16" s="3" customFormat="1" ht="13.5">
      <c r="C238" s="47"/>
      <c r="D238" s="52"/>
      <c r="E238" s="52"/>
      <c r="F238" s="2"/>
      <c r="K238" s="314"/>
      <c r="L238" s="325"/>
      <c r="M238" s="314"/>
      <c r="N238" s="325"/>
      <c r="O238" s="314"/>
      <c r="P238" s="325"/>
    </row>
    <row r="239" spans="3:16" s="3" customFormat="1" ht="13.5">
      <c r="C239" s="47"/>
      <c r="D239" s="52"/>
      <c r="E239" s="52"/>
      <c r="F239" s="2"/>
      <c r="K239" s="314"/>
      <c r="L239" s="325"/>
      <c r="M239" s="314"/>
      <c r="N239" s="325"/>
      <c r="O239" s="314"/>
      <c r="P239" s="325"/>
    </row>
    <row r="240" spans="3:16" s="3" customFormat="1" ht="17.25" customHeight="1">
      <c r="C240" s="47"/>
      <c r="D240" s="52"/>
      <c r="E240" s="52"/>
      <c r="F240" s="2"/>
      <c r="K240" s="314"/>
      <c r="L240" s="325"/>
      <c r="M240" s="314"/>
      <c r="N240" s="325"/>
      <c r="O240" s="314"/>
      <c r="P240" s="325"/>
    </row>
    <row r="241" spans="3:16" s="3" customFormat="1" ht="13.5" customHeight="1">
      <c r="C241" s="47"/>
      <c r="D241" s="52"/>
      <c r="E241" s="52"/>
      <c r="F241" s="2"/>
      <c r="K241" s="314"/>
      <c r="L241" s="325"/>
      <c r="M241" s="314"/>
      <c r="N241" s="325"/>
      <c r="O241" s="314"/>
      <c r="P241" s="325"/>
    </row>
    <row r="242" spans="3:16" s="3" customFormat="1" ht="13.5">
      <c r="C242" s="47"/>
      <c r="D242" s="52"/>
      <c r="E242" s="52"/>
      <c r="F242" s="2"/>
      <c r="K242" s="314"/>
      <c r="L242" s="325"/>
      <c r="M242" s="314"/>
      <c r="N242" s="325"/>
      <c r="O242" s="314"/>
      <c r="P242" s="325"/>
    </row>
    <row r="243" spans="3:16" s="3" customFormat="1" ht="13.5">
      <c r="C243" s="47"/>
      <c r="D243" s="51"/>
      <c r="E243" s="51"/>
      <c r="K243" s="314"/>
      <c r="L243" s="325"/>
      <c r="M243" s="314"/>
      <c r="N243" s="325"/>
      <c r="O243" s="314"/>
      <c r="P243" s="325"/>
    </row>
    <row r="244" spans="3:16" s="3" customFormat="1" ht="13.5">
      <c r="C244" s="47"/>
      <c r="D244" s="52"/>
      <c r="E244" s="52"/>
      <c r="F244" s="2"/>
      <c r="K244" s="314"/>
      <c r="L244" s="325"/>
      <c r="M244" s="314"/>
      <c r="N244" s="325"/>
      <c r="O244" s="314"/>
      <c r="P244" s="325"/>
    </row>
    <row r="245" spans="3:16" s="3" customFormat="1" ht="13.5">
      <c r="C245" s="47"/>
      <c r="D245" s="52"/>
      <c r="E245" s="52"/>
      <c r="F245" s="30"/>
      <c r="K245" s="314"/>
      <c r="L245" s="325"/>
      <c r="M245" s="314"/>
      <c r="N245" s="325"/>
      <c r="O245" s="314"/>
      <c r="P245" s="325"/>
    </row>
    <row r="246" spans="3:16" s="3" customFormat="1" ht="13.5">
      <c r="C246" s="47"/>
      <c r="D246" s="52"/>
      <c r="E246" s="52"/>
      <c r="F246" s="2"/>
      <c r="K246" s="314"/>
      <c r="L246" s="325"/>
      <c r="M246" s="314"/>
      <c r="N246" s="325"/>
      <c r="O246" s="314"/>
      <c r="P246" s="325"/>
    </row>
    <row r="247" spans="3:16" s="3" customFormat="1" ht="22.5" customHeight="1">
      <c r="C247" s="47"/>
      <c r="D247" s="52"/>
      <c r="E247" s="52"/>
      <c r="F247" s="202"/>
      <c r="G247" s="8"/>
      <c r="K247" s="314"/>
      <c r="L247" s="325"/>
      <c r="M247" s="314"/>
      <c r="N247" s="325"/>
      <c r="O247" s="314"/>
      <c r="P247" s="325"/>
    </row>
    <row r="248" spans="3:16" s="3" customFormat="1" ht="22.5" customHeight="1">
      <c r="C248" s="46"/>
      <c r="D248" s="19"/>
      <c r="E248" s="19"/>
      <c r="F248" s="201"/>
      <c r="G248" s="8"/>
      <c r="K248" s="314"/>
      <c r="L248" s="325"/>
      <c r="M248" s="314"/>
      <c r="N248" s="325"/>
      <c r="O248" s="314"/>
      <c r="P248" s="325"/>
    </row>
    <row r="249" spans="3:16" s="3" customFormat="1" ht="13.5">
      <c r="C249" s="46"/>
      <c r="D249" s="51"/>
      <c r="E249" s="51"/>
      <c r="K249" s="314"/>
      <c r="L249" s="325"/>
      <c r="M249" s="314"/>
      <c r="N249" s="325"/>
      <c r="O249" s="314"/>
      <c r="P249" s="325"/>
    </row>
    <row r="250" spans="3:16" s="3" customFormat="1" ht="13.5">
      <c r="C250" s="46"/>
      <c r="D250" s="51"/>
      <c r="E250" s="51"/>
      <c r="K250" s="314"/>
      <c r="L250" s="325"/>
      <c r="M250" s="314"/>
      <c r="N250" s="325"/>
      <c r="O250" s="314"/>
      <c r="P250" s="325"/>
    </row>
    <row r="251" spans="3:16" s="3" customFormat="1" ht="13.5">
      <c r="C251" s="46"/>
      <c r="D251" s="51"/>
      <c r="E251" s="51"/>
      <c r="K251" s="314"/>
      <c r="L251" s="325"/>
      <c r="M251" s="314"/>
      <c r="N251" s="325"/>
      <c r="O251" s="314"/>
      <c r="P251" s="325"/>
    </row>
    <row r="252" spans="3:16" s="3" customFormat="1" ht="13.5">
      <c r="C252" s="46"/>
      <c r="D252" s="51"/>
      <c r="E252" s="51"/>
      <c r="K252" s="314"/>
      <c r="L252" s="325"/>
      <c r="M252" s="314"/>
      <c r="N252" s="325"/>
      <c r="O252" s="314"/>
      <c r="P252" s="325"/>
    </row>
    <row r="253" spans="3:16" s="3" customFormat="1" ht="13.5">
      <c r="C253" s="46"/>
      <c r="D253" s="51"/>
      <c r="E253" s="51"/>
      <c r="K253" s="314"/>
      <c r="L253" s="325"/>
      <c r="M253" s="314"/>
      <c r="N253" s="325"/>
      <c r="O253" s="314"/>
      <c r="P253" s="325"/>
    </row>
    <row r="254" spans="3:16" s="3" customFormat="1" ht="13.5">
      <c r="C254" s="46"/>
      <c r="D254" s="51"/>
      <c r="E254" s="51"/>
      <c r="K254" s="314"/>
      <c r="L254" s="325"/>
      <c r="M254" s="314"/>
      <c r="N254" s="325"/>
      <c r="O254" s="314"/>
      <c r="P254" s="325"/>
    </row>
    <row r="255" spans="3:16" s="3" customFormat="1" ht="13.5">
      <c r="C255" s="46"/>
      <c r="D255" s="51"/>
      <c r="E255" s="51"/>
      <c r="K255" s="314"/>
      <c r="L255" s="325"/>
      <c r="M255" s="314"/>
      <c r="N255" s="325"/>
      <c r="O255" s="314"/>
      <c r="P255" s="325"/>
    </row>
    <row r="256" spans="3:16" s="3" customFormat="1" ht="13.5">
      <c r="C256" s="46"/>
      <c r="D256" s="51"/>
      <c r="E256" s="51"/>
      <c r="K256" s="314"/>
      <c r="L256" s="325"/>
      <c r="M256" s="314"/>
      <c r="N256" s="325"/>
      <c r="O256" s="314"/>
      <c r="P256" s="325"/>
    </row>
    <row r="257" spans="3:16" s="3" customFormat="1" ht="13.5">
      <c r="C257" s="46"/>
      <c r="D257" s="51"/>
      <c r="E257" s="51"/>
      <c r="K257" s="314"/>
      <c r="L257" s="325"/>
      <c r="M257" s="314"/>
      <c r="N257" s="325"/>
      <c r="O257" s="314"/>
      <c r="P257" s="325"/>
    </row>
    <row r="258" spans="3:16" s="3" customFormat="1" ht="13.5">
      <c r="C258" s="46"/>
      <c r="D258" s="51"/>
      <c r="E258" s="51"/>
      <c r="K258" s="314"/>
      <c r="L258" s="325"/>
      <c r="M258" s="314"/>
      <c r="N258" s="325"/>
      <c r="O258" s="314"/>
      <c r="P258" s="325"/>
    </row>
    <row r="259" spans="3:16" s="3" customFormat="1" ht="13.5">
      <c r="C259" s="46"/>
      <c r="D259" s="51"/>
      <c r="E259" s="51"/>
      <c r="K259" s="314"/>
      <c r="L259" s="325"/>
      <c r="M259" s="314"/>
      <c r="N259" s="325"/>
      <c r="O259" s="314"/>
      <c r="P259" s="325"/>
    </row>
    <row r="260" spans="3:16" s="3" customFormat="1" ht="13.5">
      <c r="C260" s="46"/>
      <c r="D260" s="51"/>
      <c r="E260" s="51"/>
      <c r="K260" s="314"/>
      <c r="L260" s="325"/>
      <c r="M260" s="314"/>
      <c r="N260" s="325"/>
      <c r="O260" s="314"/>
      <c r="P260" s="325"/>
    </row>
    <row r="261" spans="3:16" s="3" customFormat="1" ht="13.5">
      <c r="C261" s="46"/>
      <c r="D261" s="51"/>
      <c r="E261" s="51"/>
      <c r="K261" s="314"/>
      <c r="L261" s="325"/>
      <c r="M261" s="314"/>
      <c r="N261" s="325"/>
      <c r="O261" s="314"/>
      <c r="P261" s="325"/>
    </row>
    <row r="262" spans="3:16" s="3" customFormat="1" ht="13.5">
      <c r="C262" s="46"/>
      <c r="D262" s="51"/>
      <c r="E262" s="51"/>
      <c r="K262" s="314"/>
      <c r="L262" s="325"/>
      <c r="M262" s="314"/>
      <c r="N262" s="325"/>
      <c r="O262" s="314"/>
      <c r="P262" s="325"/>
    </row>
    <row r="263" spans="3:16" s="3" customFormat="1" ht="13.5">
      <c r="C263" s="46"/>
      <c r="D263" s="51"/>
      <c r="E263" s="51"/>
      <c r="K263" s="314"/>
      <c r="L263" s="325"/>
      <c r="M263" s="314"/>
      <c r="N263" s="325"/>
      <c r="O263" s="314"/>
      <c r="P263" s="325"/>
    </row>
    <row r="264" spans="3:16" s="3" customFormat="1" ht="13.5">
      <c r="C264" s="46"/>
      <c r="D264" s="51"/>
      <c r="E264" s="51"/>
      <c r="K264" s="314"/>
      <c r="L264" s="325"/>
      <c r="M264" s="314"/>
      <c r="N264" s="325"/>
      <c r="O264" s="314"/>
      <c r="P264" s="325"/>
    </row>
    <row r="265" spans="3:16" s="3" customFormat="1" ht="13.5">
      <c r="C265" s="46"/>
      <c r="D265" s="51"/>
      <c r="E265" s="51"/>
      <c r="K265" s="314"/>
      <c r="L265" s="325"/>
      <c r="M265" s="314"/>
      <c r="N265" s="325"/>
      <c r="O265" s="314"/>
      <c r="P265" s="325"/>
    </row>
    <row r="266" spans="3:16" s="3" customFormat="1" ht="13.5">
      <c r="C266" s="46"/>
      <c r="D266" s="51"/>
      <c r="E266" s="51"/>
      <c r="K266" s="314"/>
      <c r="L266" s="325"/>
      <c r="M266" s="314"/>
      <c r="N266" s="325"/>
      <c r="O266" s="314"/>
      <c r="P266" s="325"/>
    </row>
    <row r="267" spans="3:16" s="3" customFormat="1" ht="13.5">
      <c r="C267" s="46"/>
      <c r="D267" s="51"/>
      <c r="E267" s="51"/>
      <c r="K267" s="314"/>
      <c r="L267" s="325"/>
      <c r="M267" s="314"/>
      <c r="N267" s="325"/>
      <c r="O267" s="314"/>
      <c r="P267" s="325"/>
    </row>
    <row r="268" spans="3:16" s="3" customFormat="1" ht="13.5">
      <c r="C268" s="46"/>
      <c r="D268" s="51"/>
      <c r="E268" s="51"/>
      <c r="K268" s="314"/>
      <c r="L268" s="325"/>
      <c r="M268" s="314"/>
      <c r="N268" s="325"/>
      <c r="O268" s="314"/>
      <c r="P268" s="325"/>
    </row>
    <row r="269" spans="3:16" s="3" customFormat="1" ht="13.5">
      <c r="C269" s="46"/>
      <c r="D269" s="51"/>
      <c r="E269" s="51"/>
      <c r="K269" s="314"/>
      <c r="L269" s="325"/>
      <c r="M269" s="314"/>
      <c r="N269" s="325"/>
      <c r="O269" s="314"/>
      <c r="P269" s="325"/>
    </row>
    <row r="270" spans="3:16" s="3" customFormat="1" ht="13.5">
      <c r="C270" s="46"/>
      <c r="D270" s="51"/>
      <c r="E270" s="51"/>
      <c r="K270" s="314"/>
      <c r="L270" s="325"/>
      <c r="M270" s="314"/>
      <c r="N270" s="325"/>
      <c r="O270" s="314"/>
      <c r="P270" s="325"/>
    </row>
    <row r="271" spans="3:16" s="3" customFormat="1" ht="13.5">
      <c r="C271" s="46"/>
      <c r="D271" s="51"/>
      <c r="E271" s="51"/>
      <c r="K271" s="314"/>
      <c r="L271" s="325"/>
      <c r="M271" s="314"/>
      <c r="N271" s="325"/>
      <c r="O271" s="314"/>
      <c r="P271" s="325"/>
    </row>
    <row r="272" spans="3:16" s="3" customFormat="1" ht="13.5">
      <c r="C272" s="46"/>
      <c r="D272" s="51"/>
      <c r="E272" s="51"/>
      <c r="K272" s="314"/>
      <c r="L272" s="325"/>
      <c r="M272" s="314"/>
      <c r="N272" s="325"/>
      <c r="O272" s="314"/>
      <c r="P272" s="325"/>
    </row>
    <row r="273" spans="3:16" s="3" customFormat="1" ht="13.5">
      <c r="C273" s="46"/>
      <c r="D273" s="51"/>
      <c r="E273" s="51"/>
      <c r="K273" s="314"/>
      <c r="L273" s="325"/>
      <c r="M273" s="314"/>
      <c r="N273" s="325"/>
      <c r="O273" s="314"/>
      <c r="P273" s="325"/>
    </row>
    <row r="274" spans="3:16" s="3" customFormat="1" ht="13.5">
      <c r="C274" s="46"/>
      <c r="D274" s="51"/>
      <c r="E274" s="51"/>
      <c r="K274" s="314"/>
      <c r="L274" s="325"/>
      <c r="M274" s="314"/>
      <c r="N274" s="325"/>
      <c r="O274" s="314"/>
      <c r="P274" s="325"/>
    </row>
    <row r="275" spans="3:16" s="3" customFormat="1" ht="13.5">
      <c r="C275" s="46"/>
      <c r="D275" s="51"/>
      <c r="E275" s="51"/>
      <c r="K275" s="314"/>
      <c r="L275" s="325"/>
      <c r="M275" s="314"/>
      <c r="N275" s="325"/>
      <c r="O275" s="314"/>
      <c r="P275" s="325"/>
    </row>
    <row r="276" spans="3:16" s="3" customFormat="1" ht="13.5">
      <c r="C276" s="46"/>
      <c r="D276" s="51"/>
      <c r="E276" s="51"/>
      <c r="K276" s="314"/>
      <c r="L276" s="325"/>
      <c r="M276" s="314"/>
      <c r="N276" s="325"/>
      <c r="O276" s="314"/>
      <c r="P276" s="325"/>
    </row>
    <row r="277" spans="3:16" s="3" customFormat="1" ht="13.5">
      <c r="C277" s="46"/>
      <c r="D277" s="51"/>
      <c r="E277" s="51"/>
      <c r="K277" s="314"/>
      <c r="L277" s="325"/>
      <c r="M277" s="314"/>
      <c r="N277" s="325"/>
      <c r="O277" s="314"/>
      <c r="P277" s="325"/>
    </row>
    <row r="278" spans="3:16" s="3" customFormat="1" ht="13.5">
      <c r="C278" s="46"/>
      <c r="D278" s="51"/>
      <c r="E278" s="51"/>
      <c r="K278" s="314"/>
      <c r="L278" s="325"/>
      <c r="M278" s="314"/>
      <c r="N278" s="325"/>
      <c r="O278" s="314"/>
      <c r="P278" s="325"/>
    </row>
    <row r="279" spans="3:16" s="3" customFormat="1" ht="13.5">
      <c r="C279" s="46"/>
      <c r="D279" s="51"/>
      <c r="E279" s="51"/>
      <c r="K279" s="314"/>
      <c r="L279" s="325"/>
      <c r="M279" s="314"/>
      <c r="N279" s="325"/>
      <c r="O279" s="314"/>
      <c r="P279" s="325"/>
    </row>
    <row r="280" spans="3:16" s="3" customFormat="1" ht="13.5">
      <c r="C280" s="46"/>
      <c r="D280" s="51"/>
      <c r="E280" s="51"/>
      <c r="K280" s="314"/>
      <c r="L280" s="325"/>
      <c r="M280" s="314"/>
      <c r="N280" s="325"/>
      <c r="O280" s="314"/>
      <c r="P280" s="325"/>
    </row>
    <row r="281" spans="3:16" s="3" customFormat="1" ht="13.5">
      <c r="C281" s="46"/>
      <c r="D281" s="51"/>
      <c r="E281" s="51"/>
      <c r="K281" s="314"/>
      <c r="L281" s="325"/>
      <c r="M281" s="314"/>
      <c r="N281" s="325"/>
      <c r="O281" s="314"/>
      <c r="P281" s="325"/>
    </row>
    <row r="282" spans="3:16" s="3" customFormat="1" ht="13.5">
      <c r="C282" s="46"/>
      <c r="D282" s="51"/>
      <c r="E282" s="51"/>
      <c r="K282" s="314"/>
      <c r="L282" s="325"/>
      <c r="M282" s="314"/>
      <c r="N282" s="325"/>
      <c r="O282" s="314"/>
      <c r="P282" s="325"/>
    </row>
    <row r="283" spans="3:16" s="3" customFormat="1" ht="13.5">
      <c r="C283" s="46"/>
      <c r="D283" s="51"/>
      <c r="E283" s="51"/>
      <c r="K283" s="314"/>
      <c r="L283" s="325"/>
      <c r="M283" s="314"/>
      <c r="N283" s="325"/>
      <c r="O283" s="314"/>
      <c r="P283" s="325"/>
    </row>
    <row r="284" spans="3:16" s="3" customFormat="1" ht="13.5">
      <c r="C284" s="46"/>
      <c r="D284" s="51"/>
      <c r="E284" s="51"/>
      <c r="K284" s="314"/>
      <c r="L284" s="325"/>
      <c r="M284" s="314"/>
      <c r="N284" s="325"/>
      <c r="O284" s="314"/>
      <c r="P284" s="325"/>
    </row>
    <row r="285" spans="3:16" s="3" customFormat="1" ht="13.5">
      <c r="C285" s="46"/>
      <c r="D285" s="51"/>
      <c r="E285" s="51"/>
      <c r="K285" s="314"/>
      <c r="L285" s="325"/>
      <c r="M285" s="314"/>
      <c r="N285" s="325"/>
      <c r="O285" s="314"/>
      <c r="P285" s="325"/>
    </row>
    <row r="286" spans="3:16" s="3" customFormat="1" ht="13.5">
      <c r="C286" s="46"/>
      <c r="D286" s="51"/>
      <c r="E286" s="51"/>
      <c r="K286" s="314"/>
      <c r="L286" s="325"/>
      <c r="M286" s="314"/>
      <c r="N286" s="325"/>
      <c r="O286" s="314"/>
      <c r="P286" s="325"/>
    </row>
    <row r="287" spans="3:16" s="3" customFormat="1" ht="13.5">
      <c r="C287" s="46"/>
      <c r="D287" s="51"/>
      <c r="E287" s="51"/>
      <c r="K287" s="314"/>
      <c r="L287" s="325"/>
      <c r="M287" s="314"/>
      <c r="N287" s="325"/>
      <c r="O287" s="314"/>
      <c r="P287" s="325"/>
    </row>
    <row r="288" spans="3:16" s="3" customFormat="1" ht="13.5">
      <c r="C288" s="46"/>
      <c r="D288" s="51"/>
      <c r="E288" s="51"/>
      <c r="K288" s="314"/>
      <c r="L288" s="325"/>
      <c r="M288" s="314"/>
      <c r="N288" s="325"/>
      <c r="O288" s="314"/>
      <c r="P288" s="325"/>
    </row>
    <row r="289" spans="3:16" s="3" customFormat="1" ht="13.5">
      <c r="C289" s="46"/>
      <c r="D289" s="51"/>
      <c r="E289" s="51"/>
      <c r="K289" s="314"/>
      <c r="L289" s="325"/>
      <c r="M289" s="314"/>
      <c r="N289" s="325"/>
      <c r="O289" s="314"/>
      <c r="P289" s="325"/>
    </row>
    <row r="290" spans="3:16" s="3" customFormat="1" ht="13.5">
      <c r="C290" s="46"/>
      <c r="D290" s="51"/>
      <c r="E290" s="51"/>
      <c r="K290" s="314"/>
      <c r="L290" s="325"/>
      <c r="M290" s="314"/>
      <c r="N290" s="325"/>
      <c r="O290" s="314"/>
      <c r="P290" s="325"/>
    </row>
    <row r="291" spans="3:16" s="3" customFormat="1" ht="13.5">
      <c r="C291" s="46"/>
      <c r="D291" s="51"/>
      <c r="E291" s="51"/>
      <c r="K291" s="314"/>
      <c r="L291" s="325"/>
      <c r="M291" s="314"/>
      <c r="N291" s="325"/>
      <c r="O291" s="314"/>
      <c r="P291" s="325"/>
    </row>
    <row r="292" spans="3:16" s="3" customFormat="1" ht="13.5">
      <c r="C292" s="46"/>
      <c r="D292" s="51"/>
      <c r="E292" s="51"/>
      <c r="K292" s="314"/>
      <c r="L292" s="325"/>
      <c r="M292" s="314"/>
      <c r="N292" s="325"/>
      <c r="O292" s="314"/>
      <c r="P292" s="325"/>
    </row>
    <row r="293" spans="3:16" s="3" customFormat="1" ht="13.5">
      <c r="C293" s="46"/>
      <c r="D293" s="51"/>
      <c r="E293" s="51"/>
      <c r="K293" s="314"/>
      <c r="L293" s="325"/>
      <c r="M293" s="314"/>
      <c r="N293" s="325"/>
      <c r="O293" s="314"/>
      <c r="P293" s="325"/>
    </row>
    <row r="294" spans="3:16" s="3" customFormat="1" ht="13.5">
      <c r="C294" s="46"/>
      <c r="D294" s="51"/>
      <c r="E294" s="51"/>
      <c r="K294" s="314"/>
      <c r="L294" s="325"/>
      <c r="M294" s="314"/>
      <c r="N294" s="325"/>
      <c r="O294" s="314"/>
      <c r="P294" s="325"/>
    </row>
    <row r="295" spans="3:16" s="3" customFormat="1" ht="13.5">
      <c r="C295" s="46"/>
      <c r="D295" s="51"/>
      <c r="E295" s="51"/>
      <c r="K295" s="314"/>
      <c r="L295" s="325"/>
      <c r="M295" s="314"/>
      <c r="N295" s="325"/>
      <c r="O295" s="314"/>
      <c r="P295" s="325"/>
    </row>
    <row r="296" spans="3:16" s="3" customFormat="1" ht="13.5">
      <c r="C296" s="46"/>
      <c r="D296" s="51"/>
      <c r="E296" s="51"/>
      <c r="K296" s="314"/>
      <c r="L296" s="325"/>
      <c r="M296" s="314"/>
      <c r="N296" s="325"/>
      <c r="O296" s="314"/>
      <c r="P296" s="325"/>
    </row>
    <row r="297" spans="3:16" s="3" customFormat="1" ht="13.5">
      <c r="C297" s="46"/>
      <c r="D297" s="51"/>
      <c r="E297" s="51"/>
      <c r="K297" s="314"/>
      <c r="L297" s="325"/>
      <c r="M297" s="314"/>
      <c r="N297" s="325"/>
      <c r="O297" s="314"/>
      <c r="P297" s="325"/>
    </row>
    <row r="298" spans="3:16" s="3" customFormat="1" ht="13.5">
      <c r="C298" s="46"/>
      <c r="D298" s="51"/>
      <c r="E298" s="51"/>
      <c r="K298" s="314"/>
      <c r="L298" s="325"/>
      <c r="M298" s="314"/>
      <c r="N298" s="325"/>
      <c r="O298" s="314"/>
      <c r="P298" s="325"/>
    </row>
    <row r="299" spans="3:16" s="3" customFormat="1" ht="13.5">
      <c r="C299" s="46"/>
      <c r="D299" s="51"/>
      <c r="E299" s="51"/>
      <c r="K299" s="314"/>
      <c r="L299" s="325"/>
      <c r="M299" s="314"/>
      <c r="N299" s="325"/>
      <c r="O299" s="314"/>
      <c r="P299" s="325"/>
    </row>
    <row r="300" spans="3:16" s="3" customFormat="1" ht="13.5">
      <c r="C300" s="46"/>
      <c r="D300" s="51"/>
      <c r="E300" s="51"/>
      <c r="K300" s="314"/>
      <c r="L300" s="325"/>
      <c r="M300" s="314"/>
      <c r="N300" s="325"/>
      <c r="O300" s="314"/>
      <c r="P300" s="325"/>
    </row>
    <row r="301" spans="3:16" s="3" customFormat="1" ht="13.5">
      <c r="C301" s="46"/>
      <c r="D301" s="51"/>
      <c r="E301" s="51"/>
      <c r="K301" s="314"/>
      <c r="L301" s="325"/>
      <c r="M301" s="314"/>
      <c r="N301" s="325"/>
      <c r="O301" s="314"/>
      <c r="P301" s="325"/>
    </row>
    <row r="302" spans="3:16" s="3" customFormat="1" ht="13.5">
      <c r="C302" s="46"/>
      <c r="D302" s="51"/>
      <c r="E302" s="51"/>
      <c r="K302" s="314"/>
      <c r="L302" s="325"/>
      <c r="M302" s="314"/>
      <c r="N302" s="325"/>
      <c r="O302" s="314"/>
      <c r="P302" s="325"/>
    </row>
    <row r="303" spans="3:16" s="3" customFormat="1" ht="13.5">
      <c r="C303" s="46"/>
      <c r="D303" s="51"/>
      <c r="E303" s="51"/>
      <c r="K303" s="314"/>
      <c r="L303" s="325"/>
      <c r="M303" s="314"/>
      <c r="N303" s="325"/>
      <c r="O303" s="314"/>
      <c r="P303" s="325"/>
    </row>
    <row r="304" spans="3:16" s="3" customFormat="1" ht="13.5">
      <c r="C304" s="46"/>
      <c r="D304" s="51"/>
      <c r="E304" s="51"/>
      <c r="K304" s="314"/>
      <c r="L304" s="325"/>
      <c r="M304" s="314"/>
      <c r="N304" s="325"/>
      <c r="O304" s="314"/>
      <c r="P304" s="325"/>
    </row>
    <row r="305" spans="3:16" s="3" customFormat="1" ht="13.5">
      <c r="C305" s="46"/>
      <c r="D305" s="51"/>
      <c r="E305" s="51"/>
      <c r="K305" s="314"/>
      <c r="L305" s="325"/>
      <c r="M305" s="314"/>
      <c r="N305" s="325"/>
      <c r="O305" s="314"/>
      <c r="P305" s="325"/>
    </row>
    <row r="306" spans="3:16" s="3" customFormat="1" ht="13.5">
      <c r="C306" s="46"/>
      <c r="D306" s="51"/>
      <c r="E306" s="51"/>
      <c r="K306" s="314"/>
      <c r="L306" s="325"/>
      <c r="M306" s="314"/>
      <c r="N306" s="325"/>
      <c r="O306" s="314"/>
      <c r="P306" s="325"/>
    </row>
    <row r="307" spans="3:16" s="3" customFormat="1" ht="13.5">
      <c r="C307" s="46"/>
      <c r="D307" s="51"/>
      <c r="E307" s="51"/>
      <c r="K307" s="314"/>
      <c r="L307" s="325"/>
      <c r="M307" s="314"/>
      <c r="N307" s="325"/>
      <c r="O307" s="314"/>
      <c r="P307" s="325"/>
    </row>
    <row r="308" spans="3:16" s="3" customFormat="1" ht="13.5">
      <c r="C308" s="46"/>
      <c r="D308" s="51"/>
      <c r="E308" s="51"/>
      <c r="K308" s="314"/>
      <c r="L308" s="325"/>
      <c r="M308" s="314"/>
      <c r="N308" s="325"/>
      <c r="O308" s="314"/>
      <c r="P308" s="325"/>
    </row>
    <row r="309" spans="3:16" s="3" customFormat="1" ht="13.5">
      <c r="C309" s="46"/>
      <c r="D309" s="51"/>
      <c r="E309" s="51"/>
      <c r="K309" s="314"/>
      <c r="L309" s="325"/>
      <c r="M309" s="314"/>
      <c r="N309" s="325"/>
      <c r="O309" s="314"/>
      <c r="P309" s="325"/>
    </row>
    <row r="310" spans="3:16" s="3" customFormat="1" ht="13.5">
      <c r="C310" s="46"/>
      <c r="D310" s="51"/>
      <c r="E310" s="51"/>
      <c r="K310" s="314"/>
      <c r="L310" s="325"/>
      <c r="M310" s="314"/>
      <c r="N310" s="325"/>
      <c r="O310" s="314"/>
      <c r="P310" s="325"/>
    </row>
    <row r="311" spans="3:16" s="3" customFormat="1" ht="13.5">
      <c r="C311" s="46"/>
      <c r="D311" s="51"/>
      <c r="E311" s="51"/>
      <c r="K311" s="314"/>
      <c r="L311" s="325"/>
      <c r="M311" s="314"/>
      <c r="N311" s="325"/>
      <c r="O311" s="314"/>
      <c r="P311" s="325"/>
    </row>
    <row r="312" spans="3:16" s="3" customFormat="1" ht="13.5">
      <c r="C312" s="46"/>
      <c r="D312" s="51"/>
      <c r="E312" s="51"/>
      <c r="K312" s="314"/>
      <c r="L312" s="325"/>
      <c r="M312" s="314"/>
      <c r="N312" s="325"/>
      <c r="O312" s="314"/>
      <c r="P312" s="325"/>
    </row>
    <row r="313" spans="3:16" s="3" customFormat="1" ht="13.5">
      <c r="C313" s="46"/>
      <c r="D313" s="51"/>
      <c r="E313" s="51"/>
      <c r="K313" s="314"/>
      <c r="L313" s="325"/>
      <c r="M313" s="314"/>
      <c r="N313" s="325"/>
      <c r="O313" s="314"/>
      <c r="P313" s="325"/>
    </row>
    <row r="314" spans="3:16" s="3" customFormat="1" ht="13.5">
      <c r="C314" s="46"/>
      <c r="D314" s="51"/>
      <c r="E314" s="51"/>
      <c r="K314" s="314"/>
      <c r="L314" s="325"/>
      <c r="M314" s="314"/>
      <c r="N314" s="325"/>
      <c r="O314" s="314"/>
      <c r="P314" s="325"/>
    </row>
    <row r="315" spans="3:16" s="3" customFormat="1" ht="13.5">
      <c r="C315" s="46"/>
      <c r="D315" s="51"/>
      <c r="E315" s="51"/>
      <c r="K315" s="314"/>
      <c r="L315" s="325"/>
      <c r="M315" s="314"/>
      <c r="N315" s="325"/>
      <c r="O315" s="314"/>
      <c r="P315" s="325"/>
    </row>
    <row r="316" spans="3:16" s="3" customFormat="1" ht="13.5">
      <c r="C316" s="46"/>
      <c r="D316" s="51"/>
      <c r="E316" s="51"/>
      <c r="K316" s="314"/>
      <c r="L316" s="325"/>
      <c r="M316" s="314"/>
      <c r="N316" s="325"/>
      <c r="O316" s="314"/>
      <c r="P316" s="325"/>
    </row>
    <row r="317" spans="3:16" s="3" customFormat="1" ht="13.5">
      <c r="C317" s="46"/>
      <c r="D317" s="51"/>
      <c r="E317" s="51"/>
      <c r="K317" s="314"/>
      <c r="L317" s="325"/>
      <c r="M317" s="314"/>
      <c r="N317" s="325"/>
      <c r="O317" s="314"/>
      <c r="P317" s="325"/>
    </row>
    <row r="318" spans="3:16" s="3" customFormat="1" ht="13.5">
      <c r="C318" s="46"/>
      <c r="D318" s="51"/>
      <c r="E318" s="51"/>
      <c r="K318" s="314"/>
      <c r="L318" s="325"/>
      <c r="M318" s="314"/>
      <c r="N318" s="325"/>
      <c r="O318" s="314"/>
      <c r="P318" s="325"/>
    </row>
    <row r="319" spans="3:16" s="3" customFormat="1" ht="13.5">
      <c r="C319" s="46"/>
      <c r="D319" s="51"/>
      <c r="E319" s="51"/>
      <c r="K319" s="314"/>
      <c r="L319" s="325"/>
      <c r="M319" s="314"/>
      <c r="N319" s="325"/>
      <c r="O319" s="314"/>
      <c r="P319" s="325"/>
    </row>
    <row r="320" spans="3:16" s="3" customFormat="1" ht="13.5">
      <c r="C320" s="46"/>
      <c r="D320" s="51"/>
      <c r="E320" s="51"/>
      <c r="K320" s="314"/>
      <c r="L320" s="325"/>
      <c r="M320" s="314"/>
      <c r="N320" s="325"/>
      <c r="O320" s="314"/>
      <c r="P320" s="325"/>
    </row>
    <row r="321" spans="3:16" s="3" customFormat="1" ht="13.5">
      <c r="C321" s="46"/>
      <c r="D321" s="51"/>
      <c r="E321" s="51"/>
      <c r="K321" s="314"/>
      <c r="L321" s="325"/>
      <c r="M321" s="314"/>
      <c r="N321" s="325"/>
      <c r="O321" s="314"/>
      <c r="P321" s="325"/>
    </row>
    <row r="322" spans="3:16" s="3" customFormat="1" ht="13.5">
      <c r="C322" s="46"/>
      <c r="D322" s="51"/>
      <c r="E322" s="51"/>
      <c r="K322" s="314"/>
      <c r="L322" s="325"/>
      <c r="M322" s="314"/>
      <c r="N322" s="325"/>
      <c r="O322" s="314"/>
      <c r="P322" s="325"/>
    </row>
    <row r="323" spans="3:16" s="3" customFormat="1" ht="13.5">
      <c r="C323" s="46"/>
      <c r="D323" s="51"/>
      <c r="E323" s="51"/>
      <c r="K323" s="314"/>
      <c r="L323" s="325"/>
      <c r="M323" s="314"/>
      <c r="N323" s="325"/>
      <c r="O323" s="314"/>
      <c r="P323" s="325"/>
    </row>
    <row r="324" spans="3:16" s="3" customFormat="1" ht="13.5">
      <c r="C324" s="46"/>
      <c r="D324" s="51"/>
      <c r="E324" s="51"/>
      <c r="K324" s="314"/>
      <c r="L324" s="325"/>
      <c r="M324" s="314"/>
      <c r="N324" s="325"/>
      <c r="O324" s="314"/>
      <c r="P324" s="325"/>
    </row>
    <row r="325" spans="3:16" s="3" customFormat="1" ht="13.5">
      <c r="C325" s="46"/>
      <c r="D325" s="51"/>
      <c r="E325" s="51"/>
      <c r="K325" s="314"/>
      <c r="L325" s="325"/>
      <c r="M325" s="314"/>
      <c r="N325" s="325"/>
      <c r="O325" s="314"/>
      <c r="P325" s="325"/>
    </row>
    <row r="326" spans="3:16" s="3" customFormat="1" ht="13.5">
      <c r="C326" s="46"/>
      <c r="D326" s="51"/>
      <c r="E326" s="51"/>
      <c r="K326" s="314"/>
      <c r="L326" s="325"/>
      <c r="M326" s="314"/>
      <c r="N326" s="325"/>
      <c r="O326" s="314"/>
      <c r="P326" s="325"/>
    </row>
    <row r="327" spans="3:16" s="3" customFormat="1" ht="13.5">
      <c r="C327" s="46"/>
      <c r="D327" s="51"/>
      <c r="E327" s="51"/>
      <c r="K327" s="314"/>
      <c r="L327" s="325"/>
      <c r="M327" s="314"/>
      <c r="N327" s="325"/>
      <c r="O327" s="314"/>
      <c r="P327" s="325"/>
    </row>
    <row r="328" spans="3:16" s="3" customFormat="1" ht="13.5">
      <c r="C328" s="46"/>
      <c r="D328" s="51"/>
      <c r="E328" s="51"/>
      <c r="K328" s="314"/>
      <c r="L328" s="325"/>
      <c r="M328" s="314"/>
      <c r="N328" s="325"/>
      <c r="O328" s="314"/>
      <c r="P328" s="325"/>
    </row>
    <row r="329" spans="3:16" s="3" customFormat="1" ht="13.5">
      <c r="C329" s="46"/>
      <c r="D329" s="51"/>
      <c r="E329" s="51"/>
      <c r="K329" s="314"/>
      <c r="L329" s="325"/>
      <c r="M329" s="314"/>
      <c r="N329" s="325"/>
      <c r="O329" s="314"/>
      <c r="P329" s="325"/>
    </row>
    <row r="330" spans="3:16" s="3" customFormat="1" ht="13.5">
      <c r="C330" s="46"/>
      <c r="D330" s="51"/>
      <c r="E330" s="51"/>
      <c r="K330" s="314"/>
      <c r="L330" s="325"/>
      <c r="M330" s="314"/>
      <c r="N330" s="325"/>
      <c r="O330" s="314"/>
      <c r="P330" s="325"/>
    </row>
    <row r="331" spans="3:16" s="3" customFormat="1" ht="13.5">
      <c r="C331" s="46"/>
      <c r="D331" s="51"/>
      <c r="E331" s="51"/>
      <c r="K331" s="314"/>
      <c r="L331" s="325"/>
      <c r="M331" s="314"/>
      <c r="N331" s="325"/>
      <c r="O331" s="314"/>
      <c r="P331" s="325"/>
    </row>
    <row r="332" spans="3:16" s="3" customFormat="1" ht="13.5">
      <c r="C332" s="46"/>
      <c r="D332" s="51"/>
      <c r="E332" s="51"/>
      <c r="K332" s="314"/>
      <c r="L332" s="325"/>
      <c r="M332" s="314"/>
      <c r="N332" s="325"/>
      <c r="O332" s="314"/>
      <c r="P332" s="325"/>
    </row>
    <row r="333" spans="3:16" s="3" customFormat="1" ht="13.5">
      <c r="C333" s="46"/>
      <c r="D333" s="51"/>
      <c r="E333" s="51"/>
      <c r="K333" s="314"/>
      <c r="L333" s="325"/>
      <c r="M333" s="314"/>
      <c r="N333" s="325"/>
      <c r="O333" s="314"/>
      <c r="P333" s="325"/>
    </row>
    <row r="334" spans="3:16" s="3" customFormat="1" ht="13.5">
      <c r="C334" s="46"/>
      <c r="D334" s="51"/>
      <c r="E334" s="51"/>
      <c r="K334" s="314"/>
      <c r="L334" s="325"/>
      <c r="M334" s="314"/>
      <c r="N334" s="325"/>
      <c r="O334" s="314"/>
      <c r="P334" s="325"/>
    </row>
    <row r="335" spans="3:16" s="3" customFormat="1" ht="13.5">
      <c r="C335" s="46"/>
      <c r="D335" s="51"/>
      <c r="E335" s="51"/>
      <c r="K335" s="314"/>
      <c r="L335" s="325"/>
      <c r="M335" s="314"/>
      <c r="N335" s="325"/>
      <c r="O335" s="314"/>
      <c r="P335" s="325"/>
    </row>
    <row r="336" spans="3:16" s="3" customFormat="1" ht="13.5">
      <c r="C336" s="46"/>
      <c r="D336" s="51"/>
      <c r="E336" s="51"/>
      <c r="K336" s="314"/>
      <c r="L336" s="325"/>
      <c r="M336" s="314"/>
      <c r="N336" s="325"/>
      <c r="O336" s="314"/>
      <c r="P336" s="325"/>
    </row>
    <row r="337" spans="3:16" s="3" customFormat="1" ht="13.5">
      <c r="C337" s="46"/>
      <c r="D337" s="51"/>
      <c r="E337" s="51"/>
      <c r="K337" s="314"/>
      <c r="L337" s="325"/>
      <c r="M337" s="314"/>
      <c r="N337" s="325"/>
      <c r="O337" s="314"/>
      <c r="P337" s="325"/>
    </row>
    <row r="338" spans="3:16" s="3" customFormat="1" ht="13.5">
      <c r="C338" s="46"/>
      <c r="D338" s="51"/>
      <c r="E338" s="51"/>
      <c r="K338" s="314"/>
      <c r="L338" s="325"/>
      <c r="M338" s="314"/>
      <c r="N338" s="325"/>
      <c r="O338" s="314"/>
      <c r="P338" s="325"/>
    </row>
    <row r="339" spans="3:16" s="3" customFormat="1" ht="13.5">
      <c r="C339" s="46"/>
      <c r="D339" s="51"/>
      <c r="E339" s="51"/>
      <c r="K339" s="314"/>
      <c r="L339" s="325"/>
      <c r="M339" s="314"/>
      <c r="N339" s="325"/>
      <c r="O339" s="314"/>
      <c r="P339" s="325"/>
    </row>
    <row r="340" spans="3:16" s="3" customFormat="1" ht="13.5">
      <c r="C340" s="46"/>
      <c r="D340" s="51"/>
      <c r="E340" s="51"/>
      <c r="K340" s="314"/>
      <c r="L340" s="325"/>
      <c r="M340" s="314"/>
      <c r="N340" s="325"/>
      <c r="O340" s="314"/>
      <c r="P340" s="325"/>
    </row>
    <row r="341" spans="3:16" s="3" customFormat="1" ht="13.5">
      <c r="C341" s="46"/>
      <c r="D341" s="51"/>
      <c r="E341" s="51"/>
      <c r="K341" s="314"/>
      <c r="L341" s="325"/>
      <c r="M341" s="314"/>
      <c r="N341" s="325"/>
      <c r="O341" s="314"/>
      <c r="P341" s="325"/>
    </row>
    <row r="342" spans="3:16" s="3" customFormat="1" ht="13.5">
      <c r="C342" s="46"/>
      <c r="D342" s="51"/>
      <c r="E342" s="51"/>
      <c r="K342" s="314"/>
      <c r="L342" s="325"/>
      <c r="M342" s="314"/>
      <c r="N342" s="325"/>
      <c r="O342" s="314"/>
      <c r="P342" s="325"/>
    </row>
    <row r="343" spans="3:16" s="3" customFormat="1" ht="13.5">
      <c r="C343" s="46"/>
      <c r="D343" s="51"/>
      <c r="E343" s="51"/>
      <c r="K343" s="314"/>
      <c r="L343" s="325"/>
      <c r="M343" s="314"/>
      <c r="N343" s="325"/>
      <c r="O343" s="314"/>
      <c r="P343" s="325"/>
    </row>
    <row r="344" spans="3:16" s="3" customFormat="1" ht="13.5">
      <c r="C344" s="46"/>
      <c r="D344" s="51"/>
      <c r="E344" s="51"/>
      <c r="K344" s="314"/>
      <c r="L344" s="325"/>
      <c r="M344" s="314"/>
      <c r="N344" s="325"/>
      <c r="O344" s="314"/>
      <c r="P344" s="325"/>
    </row>
    <row r="345" spans="3:16" s="3" customFormat="1" ht="13.5">
      <c r="C345" s="46"/>
      <c r="D345" s="51"/>
      <c r="E345" s="51"/>
      <c r="K345" s="314"/>
      <c r="L345" s="325"/>
      <c r="M345" s="314"/>
      <c r="N345" s="325"/>
      <c r="O345" s="314"/>
      <c r="P345" s="325"/>
    </row>
    <row r="346" spans="3:16" s="3" customFormat="1" ht="13.5">
      <c r="C346" s="46"/>
      <c r="D346" s="51"/>
      <c r="E346" s="51"/>
      <c r="K346" s="314"/>
      <c r="L346" s="325"/>
      <c r="M346" s="314"/>
      <c r="N346" s="325"/>
      <c r="O346" s="314"/>
      <c r="P346" s="325"/>
    </row>
    <row r="347" spans="3:16" s="3" customFormat="1" ht="13.5">
      <c r="C347" s="46"/>
      <c r="D347" s="51"/>
      <c r="E347" s="51"/>
      <c r="K347" s="314"/>
      <c r="L347" s="325"/>
      <c r="M347" s="314"/>
      <c r="N347" s="325"/>
      <c r="O347" s="314"/>
      <c r="P347" s="325"/>
    </row>
    <row r="348" spans="3:16" s="3" customFormat="1" ht="13.5">
      <c r="C348" s="46"/>
      <c r="D348" s="51"/>
      <c r="E348" s="51"/>
      <c r="K348" s="314"/>
      <c r="L348" s="325"/>
      <c r="M348" s="314"/>
      <c r="N348" s="325"/>
      <c r="O348" s="314"/>
      <c r="P348" s="325"/>
    </row>
    <row r="349" spans="3:16" s="3" customFormat="1" ht="13.5">
      <c r="C349" s="46"/>
      <c r="D349" s="51"/>
      <c r="E349" s="51"/>
      <c r="K349" s="314"/>
      <c r="L349" s="325"/>
      <c r="M349" s="314"/>
      <c r="N349" s="325"/>
      <c r="O349" s="314"/>
      <c r="P349" s="325"/>
    </row>
    <row r="350" spans="3:16" s="3" customFormat="1" ht="13.5">
      <c r="C350" s="46"/>
      <c r="D350" s="51"/>
      <c r="E350" s="51"/>
      <c r="K350" s="314"/>
      <c r="L350" s="325"/>
      <c r="M350" s="314"/>
      <c r="N350" s="325"/>
      <c r="O350" s="314"/>
      <c r="P350" s="325"/>
    </row>
    <row r="351" spans="3:16" s="3" customFormat="1" ht="13.5">
      <c r="C351" s="46"/>
      <c r="D351" s="51"/>
      <c r="E351" s="51"/>
      <c r="K351" s="314"/>
      <c r="L351" s="325"/>
      <c r="M351" s="314"/>
      <c r="N351" s="325"/>
      <c r="O351" s="314"/>
      <c r="P351" s="325"/>
    </row>
    <row r="352" spans="3:16" s="3" customFormat="1" ht="13.5">
      <c r="C352" s="46"/>
      <c r="D352" s="51"/>
      <c r="E352" s="51"/>
      <c r="K352" s="314"/>
      <c r="L352" s="325"/>
      <c r="M352" s="314"/>
      <c r="N352" s="325"/>
      <c r="O352" s="314"/>
      <c r="P352" s="325"/>
    </row>
    <row r="353" spans="3:16" s="3" customFormat="1" ht="13.5">
      <c r="C353" s="46"/>
      <c r="D353" s="51"/>
      <c r="E353" s="51"/>
      <c r="K353" s="314"/>
      <c r="L353" s="325"/>
      <c r="M353" s="314"/>
      <c r="N353" s="325"/>
      <c r="O353" s="314"/>
      <c r="P353" s="325"/>
    </row>
    <row r="354" spans="3:16" s="3" customFormat="1" ht="13.5">
      <c r="C354" s="46"/>
      <c r="D354" s="51"/>
      <c r="E354" s="51"/>
      <c r="K354" s="314"/>
      <c r="L354" s="325"/>
      <c r="M354" s="314"/>
      <c r="N354" s="325"/>
      <c r="O354" s="314"/>
      <c r="P354" s="325"/>
    </row>
    <row r="355" spans="3:16" s="3" customFormat="1" ht="13.5">
      <c r="C355" s="46"/>
      <c r="D355" s="51"/>
      <c r="E355" s="51"/>
      <c r="K355" s="314"/>
      <c r="L355" s="325"/>
      <c r="M355" s="314"/>
      <c r="N355" s="325"/>
      <c r="O355" s="314"/>
      <c r="P355" s="325"/>
    </row>
    <row r="356" spans="3:16" s="3" customFormat="1" ht="13.5">
      <c r="C356" s="46"/>
      <c r="D356" s="51"/>
      <c r="E356" s="51"/>
      <c r="K356" s="314"/>
      <c r="L356" s="325"/>
      <c r="M356" s="314"/>
      <c r="N356" s="325"/>
      <c r="O356" s="314"/>
      <c r="P356" s="325"/>
    </row>
    <row r="357" spans="3:16" s="3" customFormat="1" ht="13.5">
      <c r="C357" s="46"/>
      <c r="D357" s="51"/>
      <c r="E357" s="51"/>
      <c r="K357" s="314"/>
      <c r="L357" s="325"/>
      <c r="M357" s="314"/>
      <c r="N357" s="325"/>
      <c r="O357" s="314"/>
      <c r="P357" s="325"/>
    </row>
    <row r="358" spans="3:16" s="3" customFormat="1" ht="13.5">
      <c r="C358" s="46"/>
      <c r="D358" s="51"/>
      <c r="E358" s="51"/>
      <c r="K358" s="314"/>
      <c r="L358" s="325"/>
      <c r="M358" s="314"/>
      <c r="N358" s="325"/>
      <c r="O358" s="314"/>
      <c r="P358" s="325"/>
    </row>
    <row r="359" spans="3:16" s="3" customFormat="1" ht="13.5">
      <c r="C359" s="46"/>
      <c r="D359" s="51"/>
      <c r="E359" s="51"/>
      <c r="K359" s="314"/>
      <c r="L359" s="325"/>
      <c r="M359" s="314"/>
      <c r="N359" s="325"/>
      <c r="O359" s="314"/>
      <c r="P359" s="325"/>
    </row>
    <row r="360" spans="3:16" s="3" customFormat="1" ht="13.5">
      <c r="C360" s="46"/>
      <c r="D360" s="51"/>
      <c r="E360" s="51"/>
      <c r="K360" s="314"/>
      <c r="L360" s="325"/>
      <c r="M360" s="314"/>
      <c r="N360" s="325"/>
      <c r="O360" s="314"/>
      <c r="P360" s="325"/>
    </row>
    <row r="361" spans="3:16" s="3" customFormat="1" ht="13.5">
      <c r="C361" s="46"/>
      <c r="D361" s="51"/>
      <c r="E361" s="51"/>
      <c r="K361" s="314"/>
      <c r="L361" s="325"/>
      <c r="M361" s="314"/>
      <c r="N361" s="325"/>
      <c r="O361" s="314"/>
      <c r="P361" s="325"/>
    </row>
    <row r="362" spans="3:16" s="3" customFormat="1" ht="13.5">
      <c r="C362" s="46"/>
      <c r="D362" s="51"/>
      <c r="E362" s="51"/>
      <c r="K362" s="314"/>
      <c r="L362" s="325"/>
      <c r="M362" s="314"/>
      <c r="N362" s="325"/>
      <c r="O362" s="314"/>
      <c r="P362" s="325"/>
    </row>
    <row r="363" spans="3:16" s="3" customFormat="1" ht="13.5">
      <c r="C363" s="46"/>
      <c r="D363" s="51"/>
      <c r="E363" s="51"/>
      <c r="K363" s="314"/>
      <c r="L363" s="325"/>
      <c r="M363" s="314"/>
      <c r="N363" s="325"/>
      <c r="O363" s="314"/>
      <c r="P363" s="325"/>
    </row>
    <row r="364" spans="3:16" s="3" customFormat="1" ht="13.5">
      <c r="C364" s="46"/>
      <c r="D364" s="51"/>
      <c r="E364" s="51"/>
      <c r="K364" s="314"/>
      <c r="L364" s="325"/>
      <c r="M364" s="314"/>
      <c r="N364" s="325"/>
      <c r="O364" s="314"/>
      <c r="P364" s="325"/>
    </row>
    <row r="365" spans="3:16" s="3" customFormat="1" ht="13.5">
      <c r="C365" s="46"/>
      <c r="D365" s="51"/>
      <c r="E365" s="51"/>
      <c r="K365" s="314"/>
      <c r="L365" s="325"/>
      <c r="M365" s="314"/>
      <c r="N365" s="325"/>
      <c r="O365" s="314"/>
      <c r="P365" s="325"/>
    </row>
    <row r="366" spans="3:16" s="3" customFormat="1" ht="13.5">
      <c r="C366" s="46"/>
      <c r="D366" s="51"/>
      <c r="E366" s="51"/>
      <c r="K366" s="314"/>
      <c r="L366" s="325"/>
      <c r="M366" s="314"/>
      <c r="N366" s="325"/>
      <c r="O366" s="314"/>
      <c r="P366" s="325"/>
    </row>
    <row r="367" spans="3:16" s="3" customFormat="1" ht="13.5">
      <c r="C367" s="46"/>
      <c r="D367" s="51"/>
      <c r="E367" s="51"/>
      <c r="K367" s="314"/>
      <c r="L367" s="325"/>
      <c r="M367" s="314"/>
      <c r="N367" s="325"/>
      <c r="O367" s="314"/>
      <c r="P367" s="325"/>
    </row>
    <row r="368" spans="3:16" s="3" customFormat="1" ht="13.5">
      <c r="C368" s="46"/>
      <c r="D368" s="51"/>
      <c r="E368" s="51"/>
      <c r="K368" s="314"/>
      <c r="L368" s="325"/>
      <c r="M368" s="314"/>
      <c r="N368" s="325"/>
      <c r="O368" s="314"/>
      <c r="P368" s="325"/>
    </row>
    <row r="369" spans="3:16" s="3" customFormat="1" ht="13.5">
      <c r="C369" s="46"/>
      <c r="D369" s="51"/>
      <c r="E369" s="51"/>
      <c r="K369" s="314"/>
      <c r="L369" s="325"/>
      <c r="M369" s="314"/>
      <c r="N369" s="325"/>
      <c r="O369" s="314"/>
      <c r="P369" s="325"/>
    </row>
    <row r="370" spans="3:16" s="3" customFormat="1" ht="13.5">
      <c r="C370" s="46"/>
      <c r="D370" s="51"/>
      <c r="E370" s="51"/>
      <c r="K370" s="314"/>
      <c r="L370" s="325"/>
      <c r="M370" s="314"/>
      <c r="N370" s="325"/>
      <c r="O370" s="314"/>
      <c r="P370" s="325"/>
    </row>
    <row r="371" spans="3:16" s="3" customFormat="1" ht="13.5">
      <c r="C371" s="46"/>
      <c r="D371" s="51"/>
      <c r="E371" s="51"/>
      <c r="K371" s="314"/>
      <c r="L371" s="325"/>
      <c r="M371" s="314"/>
      <c r="N371" s="325"/>
      <c r="O371" s="314"/>
      <c r="P371" s="325"/>
    </row>
    <row r="372" spans="3:16" s="3" customFormat="1" ht="13.5">
      <c r="C372" s="46"/>
      <c r="D372" s="51"/>
      <c r="E372" s="51"/>
      <c r="K372" s="314"/>
      <c r="L372" s="325"/>
      <c r="M372" s="314"/>
      <c r="N372" s="325"/>
      <c r="O372" s="314"/>
      <c r="P372" s="325"/>
    </row>
    <row r="373" spans="3:16" s="3" customFormat="1" ht="13.5">
      <c r="C373" s="46"/>
      <c r="D373" s="51"/>
      <c r="E373" s="51"/>
      <c r="K373" s="314"/>
      <c r="L373" s="325"/>
      <c r="M373" s="314"/>
      <c r="N373" s="325"/>
      <c r="O373" s="314"/>
      <c r="P373" s="325"/>
    </row>
    <row r="374" spans="3:16" s="3" customFormat="1" ht="13.5">
      <c r="C374" s="46"/>
      <c r="D374" s="51"/>
      <c r="E374" s="51"/>
      <c r="K374" s="314"/>
      <c r="L374" s="325"/>
      <c r="M374" s="314"/>
      <c r="N374" s="325"/>
      <c r="O374" s="314"/>
      <c r="P374" s="325"/>
    </row>
    <row r="375" spans="3:16" s="3" customFormat="1" ht="13.5">
      <c r="C375" s="46"/>
      <c r="D375" s="51"/>
      <c r="E375" s="51"/>
      <c r="K375" s="314"/>
      <c r="L375" s="325"/>
      <c r="M375" s="314"/>
      <c r="N375" s="325"/>
      <c r="O375" s="314"/>
      <c r="P375" s="325"/>
    </row>
    <row r="376" spans="3:16" s="3" customFormat="1" ht="13.5">
      <c r="C376" s="46"/>
      <c r="D376" s="51"/>
      <c r="E376" s="51"/>
      <c r="K376" s="314"/>
      <c r="L376" s="325"/>
      <c r="M376" s="314"/>
      <c r="N376" s="325"/>
      <c r="O376" s="314"/>
      <c r="P376" s="325"/>
    </row>
    <row r="377" spans="3:16" s="3" customFormat="1" ht="13.5">
      <c r="C377" s="46"/>
      <c r="D377" s="51"/>
      <c r="E377" s="51"/>
      <c r="K377" s="314"/>
      <c r="L377" s="325"/>
      <c r="M377" s="314"/>
      <c r="N377" s="325"/>
      <c r="O377" s="314"/>
      <c r="P377" s="325"/>
    </row>
    <row r="378" spans="3:16" s="3" customFormat="1" ht="13.5">
      <c r="C378" s="46"/>
      <c r="D378" s="51"/>
      <c r="E378" s="51"/>
      <c r="K378" s="314"/>
      <c r="L378" s="325"/>
      <c r="M378" s="314"/>
      <c r="N378" s="325"/>
      <c r="O378" s="314"/>
      <c r="P378" s="325"/>
    </row>
    <row r="379" spans="3:16" s="3" customFormat="1" ht="13.5">
      <c r="C379" s="46"/>
      <c r="D379" s="51"/>
      <c r="E379" s="51"/>
      <c r="K379" s="314"/>
      <c r="L379" s="325"/>
      <c r="M379" s="314"/>
      <c r="N379" s="325"/>
      <c r="O379" s="314"/>
      <c r="P379" s="325"/>
    </row>
    <row r="380" spans="3:16" s="3" customFormat="1" ht="13.5">
      <c r="C380" s="46"/>
      <c r="D380" s="51"/>
      <c r="E380" s="51"/>
      <c r="K380" s="314"/>
      <c r="L380" s="325"/>
      <c r="M380" s="314"/>
      <c r="N380" s="325"/>
      <c r="O380" s="314"/>
      <c r="P380" s="325"/>
    </row>
    <row r="381" spans="3:16" s="3" customFormat="1" ht="13.5">
      <c r="C381" s="46"/>
      <c r="D381" s="51"/>
      <c r="E381" s="51"/>
      <c r="K381" s="314"/>
      <c r="L381" s="325"/>
      <c r="M381" s="314"/>
      <c r="N381" s="325"/>
      <c r="O381" s="314"/>
      <c r="P381" s="325"/>
    </row>
    <row r="382" spans="3:16" s="3" customFormat="1" ht="13.5">
      <c r="C382" s="46"/>
      <c r="D382" s="51"/>
      <c r="E382" s="51"/>
      <c r="K382" s="314"/>
      <c r="L382" s="325"/>
      <c r="M382" s="314"/>
      <c r="N382" s="325"/>
      <c r="O382" s="314"/>
      <c r="P382" s="325"/>
    </row>
    <row r="383" spans="3:16" s="3" customFormat="1" ht="13.5">
      <c r="C383" s="46"/>
      <c r="D383" s="51"/>
      <c r="E383" s="51"/>
      <c r="K383" s="314"/>
      <c r="L383" s="325"/>
      <c r="M383" s="314"/>
      <c r="N383" s="325"/>
      <c r="O383" s="314"/>
      <c r="P383" s="325"/>
    </row>
    <row r="384" spans="3:16" s="3" customFormat="1" ht="13.5">
      <c r="C384" s="46"/>
      <c r="D384" s="51"/>
      <c r="E384" s="51"/>
      <c r="K384" s="314"/>
      <c r="L384" s="325"/>
      <c r="M384" s="314"/>
      <c r="N384" s="325"/>
      <c r="O384" s="314"/>
      <c r="P384" s="325"/>
    </row>
    <row r="385" spans="3:16" s="3" customFormat="1" ht="13.5">
      <c r="C385" s="46"/>
      <c r="D385" s="51"/>
      <c r="E385" s="51"/>
      <c r="K385" s="314"/>
      <c r="L385" s="325"/>
      <c r="M385" s="314"/>
      <c r="N385" s="325"/>
      <c r="O385" s="314"/>
      <c r="P385" s="325"/>
    </row>
    <row r="386" spans="3:16" s="3" customFormat="1" ht="13.5">
      <c r="C386" s="46"/>
      <c r="D386" s="51"/>
      <c r="E386" s="51"/>
      <c r="K386" s="314"/>
      <c r="L386" s="325"/>
      <c r="M386" s="314"/>
      <c r="N386" s="325"/>
      <c r="O386" s="314"/>
      <c r="P386" s="325"/>
    </row>
    <row r="387" spans="3:16" s="3" customFormat="1" ht="13.5">
      <c r="C387" s="46"/>
      <c r="D387" s="51"/>
      <c r="E387" s="51"/>
      <c r="K387" s="314"/>
      <c r="L387" s="325"/>
      <c r="M387" s="314"/>
      <c r="N387" s="325"/>
      <c r="O387" s="314"/>
      <c r="P387" s="325"/>
    </row>
    <row r="388" spans="3:16" s="3" customFormat="1" ht="13.5">
      <c r="C388" s="46"/>
      <c r="D388" s="51"/>
      <c r="E388" s="51"/>
      <c r="K388" s="314"/>
      <c r="L388" s="325"/>
      <c r="M388" s="314"/>
      <c r="N388" s="325"/>
      <c r="O388" s="314"/>
      <c r="P388" s="325"/>
    </row>
    <row r="389" spans="3:16" s="3" customFormat="1" ht="13.5">
      <c r="C389" s="46"/>
      <c r="D389" s="51"/>
      <c r="E389" s="51"/>
      <c r="K389" s="314"/>
      <c r="L389" s="325"/>
      <c r="M389" s="314"/>
      <c r="N389" s="325"/>
      <c r="O389" s="314"/>
      <c r="P389" s="325"/>
    </row>
    <row r="390" spans="3:16" s="3" customFormat="1" ht="13.5">
      <c r="C390" s="46"/>
      <c r="D390" s="51"/>
      <c r="E390" s="51"/>
      <c r="K390" s="314"/>
      <c r="L390" s="325"/>
      <c r="M390" s="314"/>
      <c r="N390" s="325"/>
      <c r="O390" s="314"/>
      <c r="P390" s="325"/>
    </row>
    <row r="391" spans="3:16" s="3" customFormat="1" ht="13.5">
      <c r="C391" s="46"/>
      <c r="D391" s="51"/>
      <c r="E391" s="51"/>
      <c r="K391" s="314"/>
      <c r="L391" s="325"/>
      <c r="M391" s="314"/>
      <c r="N391" s="325"/>
      <c r="O391" s="314"/>
      <c r="P391" s="325"/>
    </row>
    <row r="392" spans="3:16" s="3" customFormat="1" ht="13.5">
      <c r="C392" s="46"/>
      <c r="D392" s="51"/>
      <c r="E392" s="51"/>
      <c r="K392" s="314"/>
      <c r="L392" s="325"/>
      <c r="M392" s="314"/>
      <c r="N392" s="325"/>
      <c r="O392" s="314"/>
      <c r="P392" s="325"/>
    </row>
    <row r="393" spans="3:16" s="3" customFormat="1" ht="13.5">
      <c r="C393" s="46"/>
      <c r="D393" s="51"/>
      <c r="E393" s="51"/>
      <c r="K393" s="314"/>
      <c r="L393" s="325"/>
      <c r="M393" s="314"/>
      <c r="N393" s="325"/>
      <c r="O393" s="314"/>
      <c r="P393" s="325"/>
    </row>
    <row r="394" spans="3:16" s="3" customFormat="1" ht="13.5">
      <c r="C394" s="46"/>
      <c r="D394" s="51"/>
      <c r="E394" s="51"/>
      <c r="K394" s="314"/>
      <c r="L394" s="325"/>
      <c r="M394" s="314"/>
      <c r="N394" s="325"/>
      <c r="O394" s="314"/>
      <c r="P394" s="325"/>
    </row>
    <row r="395" spans="3:16" s="3" customFormat="1" ht="13.5">
      <c r="C395" s="46"/>
      <c r="D395" s="51"/>
      <c r="E395" s="51"/>
      <c r="K395" s="314"/>
      <c r="L395" s="325"/>
      <c r="M395" s="314"/>
      <c r="N395" s="325"/>
      <c r="O395" s="314"/>
      <c r="P395" s="325"/>
    </row>
    <row r="396" spans="3:16" s="3" customFormat="1" ht="13.5">
      <c r="C396" s="46"/>
      <c r="D396" s="51"/>
      <c r="E396" s="51"/>
      <c r="K396" s="314"/>
      <c r="L396" s="325"/>
      <c r="M396" s="314"/>
      <c r="N396" s="325"/>
      <c r="O396" s="314"/>
      <c r="P396" s="325"/>
    </row>
    <row r="397" spans="3:16" s="3" customFormat="1" ht="13.5">
      <c r="C397" s="46"/>
      <c r="D397" s="51"/>
      <c r="E397" s="51"/>
      <c r="K397" s="314"/>
      <c r="L397" s="325"/>
      <c r="M397" s="314"/>
      <c r="N397" s="325"/>
      <c r="O397" s="314"/>
      <c r="P397" s="325"/>
    </row>
    <row r="398" spans="3:16" s="3" customFormat="1" ht="13.5">
      <c r="C398" s="46"/>
      <c r="D398" s="51"/>
      <c r="E398" s="51"/>
      <c r="K398" s="314"/>
      <c r="L398" s="325"/>
      <c r="M398" s="314"/>
      <c r="N398" s="325"/>
      <c r="O398" s="314"/>
      <c r="P398" s="325"/>
    </row>
    <row r="399" spans="3:16" s="3" customFormat="1" ht="13.5">
      <c r="C399" s="46"/>
      <c r="D399" s="51"/>
      <c r="E399" s="51"/>
      <c r="K399" s="314"/>
      <c r="L399" s="325"/>
      <c r="M399" s="314"/>
      <c r="N399" s="325"/>
      <c r="O399" s="314"/>
      <c r="P399" s="325"/>
    </row>
    <row r="400" spans="3:16" s="3" customFormat="1" ht="13.5">
      <c r="C400" s="46"/>
      <c r="D400" s="51"/>
      <c r="E400" s="51"/>
      <c r="K400" s="314"/>
      <c r="L400" s="325"/>
      <c r="M400" s="314"/>
      <c r="N400" s="325"/>
      <c r="O400" s="314"/>
      <c r="P400" s="325"/>
    </row>
    <row r="401" spans="3:16" s="3" customFormat="1" ht="13.5">
      <c r="C401" s="46"/>
      <c r="D401" s="51"/>
      <c r="E401" s="51"/>
      <c r="K401" s="314"/>
      <c r="L401" s="325"/>
      <c r="M401" s="314"/>
      <c r="N401" s="325"/>
      <c r="O401" s="314"/>
      <c r="P401" s="325"/>
    </row>
    <row r="402" spans="3:16" s="3" customFormat="1" ht="13.5">
      <c r="C402" s="46"/>
      <c r="D402" s="51"/>
      <c r="E402" s="51"/>
      <c r="K402" s="314"/>
      <c r="L402" s="325"/>
      <c r="M402" s="314"/>
      <c r="N402" s="325"/>
      <c r="O402" s="314"/>
      <c r="P402" s="325"/>
    </row>
    <row r="403" spans="3:16" s="3" customFormat="1" ht="13.5">
      <c r="C403" s="46"/>
      <c r="D403" s="51"/>
      <c r="E403" s="51"/>
      <c r="K403" s="314"/>
      <c r="L403" s="325"/>
      <c r="M403" s="314"/>
      <c r="N403" s="325"/>
      <c r="O403" s="314"/>
      <c r="P403" s="325"/>
    </row>
    <row r="404" spans="3:16" s="3" customFormat="1" ht="13.5">
      <c r="C404" s="46"/>
      <c r="D404" s="51"/>
      <c r="E404" s="51"/>
      <c r="K404" s="314"/>
      <c r="L404" s="325"/>
      <c r="M404" s="314"/>
      <c r="N404" s="325"/>
      <c r="O404" s="314"/>
      <c r="P404" s="325"/>
    </row>
    <row r="405" spans="3:16" s="3" customFormat="1" ht="13.5">
      <c r="C405" s="46"/>
      <c r="D405" s="51"/>
      <c r="E405" s="51"/>
      <c r="K405" s="314"/>
      <c r="L405" s="325"/>
      <c r="M405" s="314"/>
      <c r="N405" s="325"/>
      <c r="O405" s="314"/>
      <c r="P405" s="325"/>
    </row>
    <row r="406" spans="3:16" s="3" customFormat="1" ht="13.5">
      <c r="C406" s="46"/>
      <c r="D406" s="51"/>
      <c r="E406" s="51"/>
      <c r="K406" s="314"/>
      <c r="L406" s="325"/>
      <c r="M406" s="314"/>
      <c r="N406" s="325"/>
      <c r="O406" s="314"/>
      <c r="P406" s="325"/>
    </row>
    <row r="407" spans="3:16" s="3" customFormat="1" ht="13.5">
      <c r="C407" s="46"/>
      <c r="D407" s="51"/>
      <c r="E407" s="51"/>
      <c r="K407" s="314"/>
      <c r="L407" s="325"/>
      <c r="M407" s="314"/>
      <c r="N407" s="325"/>
      <c r="O407" s="314"/>
      <c r="P407" s="325"/>
    </row>
    <row r="408" spans="3:16" s="3" customFormat="1" ht="13.5">
      <c r="C408" s="46"/>
      <c r="D408" s="51"/>
      <c r="E408" s="51"/>
      <c r="K408" s="314"/>
      <c r="L408" s="325"/>
      <c r="M408" s="314"/>
      <c r="N408" s="325"/>
      <c r="O408" s="314"/>
      <c r="P408" s="325"/>
    </row>
    <row r="409" spans="3:16" s="3" customFormat="1" ht="13.5">
      <c r="C409" s="46"/>
      <c r="D409" s="51"/>
      <c r="E409" s="51"/>
      <c r="K409" s="314"/>
      <c r="L409" s="325"/>
      <c r="M409" s="314"/>
      <c r="N409" s="325"/>
      <c r="O409" s="314"/>
      <c r="P409" s="325"/>
    </row>
    <row r="410" spans="3:16" s="3" customFormat="1" ht="13.5">
      <c r="C410" s="46"/>
      <c r="D410" s="51"/>
      <c r="E410" s="51"/>
      <c r="K410" s="314"/>
      <c r="L410" s="325"/>
      <c r="M410" s="314"/>
      <c r="N410" s="325"/>
      <c r="O410" s="314"/>
      <c r="P410" s="325"/>
    </row>
    <row r="411" spans="3:16" s="3" customFormat="1" ht="13.5">
      <c r="C411" s="46"/>
      <c r="D411" s="51"/>
      <c r="E411" s="51"/>
      <c r="K411" s="314"/>
      <c r="L411" s="325"/>
      <c r="M411" s="314"/>
      <c r="N411" s="325"/>
      <c r="O411" s="314"/>
      <c r="P411" s="325"/>
    </row>
    <row r="412" spans="3:16" s="3" customFormat="1" ht="13.5">
      <c r="C412" s="46"/>
      <c r="D412" s="51"/>
      <c r="E412" s="51"/>
      <c r="K412" s="314"/>
      <c r="L412" s="325"/>
      <c r="M412" s="314"/>
      <c r="N412" s="325"/>
      <c r="O412" s="314"/>
      <c r="P412" s="325"/>
    </row>
    <row r="413" spans="3:16" s="3" customFormat="1" ht="13.5">
      <c r="C413" s="46"/>
      <c r="D413" s="51"/>
      <c r="E413" s="51"/>
      <c r="K413" s="314"/>
      <c r="L413" s="325"/>
      <c r="M413" s="314"/>
      <c r="N413" s="325"/>
      <c r="O413" s="314"/>
      <c r="P413" s="325"/>
    </row>
    <row r="414" spans="3:16" s="3" customFormat="1" ht="13.5">
      <c r="C414" s="46"/>
      <c r="D414" s="51"/>
      <c r="E414" s="51"/>
      <c r="K414" s="314"/>
      <c r="L414" s="325"/>
      <c r="M414" s="314"/>
      <c r="N414" s="325"/>
      <c r="O414" s="314"/>
      <c r="P414" s="325"/>
    </row>
    <row r="415" spans="3:16" s="3" customFormat="1" ht="13.5">
      <c r="C415" s="46"/>
      <c r="D415" s="51"/>
      <c r="E415" s="51"/>
      <c r="K415" s="314"/>
      <c r="L415" s="325"/>
      <c r="M415" s="314"/>
      <c r="N415" s="325"/>
      <c r="O415" s="314"/>
      <c r="P415" s="325"/>
    </row>
    <row r="416" spans="3:16" s="3" customFormat="1" ht="13.5">
      <c r="C416" s="46"/>
      <c r="D416" s="51"/>
      <c r="E416" s="51"/>
      <c r="K416" s="314"/>
      <c r="L416" s="325"/>
      <c r="M416" s="314"/>
      <c r="N416" s="325"/>
      <c r="O416" s="314"/>
      <c r="P416" s="325"/>
    </row>
    <row r="417" spans="3:16" s="3" customFormat="1" ht="13.5">
      <c r="C417" s="46"/>
      <c r="D417" s="51"/>
      <c r="E417" s="51"/>
      <c r="K417" s="314"/>
      <c r="L417" s="325"/>
      <c r="M417" s="314"/>
      <c r="N417" s="325"/>
      <c r="O417" s="314"/>
      <c r="P417" s="325"/>
    </row>
    <row r="418" spans="3:16" s="3" customFormat="1" ht="13.5">
      <c r="C418" s="46"/>
      <c r="D418" s="51"/>
      <c r="E418" s="51"/>
      <c r="K418" s="314"/>
      <c r="L418" s="325"/>
      <c r="M418" s="314"/>
      <c r="N418" s="325"/>
      <c r="O418" s="314"/>
      <c r="P418" s="325"/>
    </row>
    <row r="419" spans="3:16" s="3" customFormat="1" ht="13.5">
      <c r="C419" s="46"/>
      <c r="D419" s="51"/>
      <c r="E419" s="51"/>
      <c r="K419" s="314"/>
      <c r="L419" s="325"/>
      <c r="M419" s="314"/>
      <c r="N419" s="325"/>
      <c r="O419" s="314"/>
      <c r="P419" s="325"/>
    </row>
    <row r="420" spans="3:16" s="3" customFormat="1" ht="13.5">
      <c r="C420" s="46"/>
      <c r="D420" s="51"/>
      <c r="E420" s="51"/>
      <c r="K420" s="314"/>
      <c r="L420" s="325"/>
      <c r="M420" s="314"/>
      <c r="N420" s="325"/>
      <c r="O420" s="314"/>
      <c r="P420" s="325"/>
    </row>
    <row r="421" spans="3:16" s="3" customFormat="1" ht="13.5">
      <c r="C421" s="46"/>
      <c r="D421" s="51"/>
      <c r="E421" s="51"/>
      <c r="K421" s="314"/>
      <c r="L421" s="325"/>
      <c r="M421" s="314"/>
      <c r="N421" s="325"/>
      <c r="O421" s="314"/>
      <c r="P421" s="325"/>
    </row>
    <row r="422" spans="3:16" s="3" customFormat="1" ht="13.5">
      <c r="C422" s="46"/>
      <c r="D422" s="51"/>
      <c r="E422" s="51"/>
      <c r="K422" s="314"/>
      <c r="L422" s="325"/>
      <c r="M422" s="314"/>
      <c r="N422" s="325"/>
      <c r="O422" s="314"/>
      <c r="P422" s="325"/>
    </row>
    <row r="423" spans="3:16" s="3" customFormat="1" ht="13.5">
      <c r="C423" s="46"/>
      <c r="D423" s="51"/>
      <c r="E423" s="51"/>
      <c r="K423" s="314"/>
      <c r="L423" s="325"/>
      <c r="M423" s="314"/>
      <c r="N423" s="325"/>
      <c r="O423" s="314"/>
      <c r="P423" s="325"/>
    </row>
    <row r="424" spans="3:16" s="3" customFormat="1" ht="13.5">
      <c r="C424" s="46"/>
      <c r="D424" s="51"/>
      <c r="E424" s="51"/>
      <c r="K424" s="314"/>
      <c r="L424" s="325"/>
      <c r="M424" s="314"/>
      <c r="N424" s="325"/>
      <c r="O424" s="314"/>
      <c r="P424" s="325"/>
    </row>
    <row r="425" spans="3:16" s="3" customFormat="1" ht="13.5">
      <c r="C425" s="46"/>
      <c r="D425" s="51"/>
      <c r="E425" s="51"/>
      <c r="K425" s="314"/>
      <c r="L425" s="325"/>
      <c r="M425" s="314"/>
      <c r="N425" s="325"/>
      <c r="O425" s="314"/>
      <c r="P425" s="325"/>
    </row>
    <row r="426" spans="3:16" s="3" customFormat="1" ht="13.5">
      <c r="C426" s="46"/>
      <c r="D426" s="51"/>
      <c r="E426" s="51"/>
      <c r="K426" s="314"/>
      <c r="L426" s="325"/>
      <c r="M426" s="314"/>
      <c r="N426" s="325"/>
      <c r="O426" s="314"/>
      <c r="P426" s="325"/>
    </row>
    <row r="427" spans="3:16" s="3" customFormat="1" ht="13.5">
      <c r="C427" s="46"/>
      <c r="D427" s="51"/>
      <c r="E427" s="51"/>
      <c r="K427" s="314"/>
      <c r="L427" s="325"/>
      <c r="M427" s="314"/>
      <c r="N427" s="325"/>
      <c r="O427" s="314"/>
      <c r="P427" s="325"/>
    </row>
    <row r="428" spans="3:16" s="3" customFormat="1" ht="13.5">
      <c r="C428" s="46"/>
      <c r="D428" s="51"/>
      <c r="E428" s="51"/>
      <c r="K428" s="314"/>
      <c r="L428" s="325"/>
      <c r="M428" s="314"/>
      <c r="N428" s="325"/>
      <c r="O428" s="314"/>
      <c r="P428" s="325"/>
    </row>
    <row r="429" spans="3:16" s="3" customFormat="1" ht="13.5">
      <c r="C429" s="46"/>
      <c r="D429" s="51"/>
      <c r="E429" s="51"/>
      <c r="K429" s="314"/>
      <c r="L429" s="325"/>
      <c r="M429" s="314"/>
      <c r="N429" s="325"/>
      <c r="O429" s="314"/>
      <c r="P429" s="325"/>
    </row>
    <row r="430" spans="3:16" s="3" customFormat="1" ht="13.5">
      <c r="C430" s="46"/>
      <c r="D430" s="51"/>
      <c r="E430" s="51"/>
      <c r="K430" s="314"/>
      <c r="L430" s="325"/>
      <c r="M430" s="314"/>
      <c r="N430" s="325"/>
      <c r="O430" s="314"/>
      <c r="P430" s="325"/>
    </row>
    <row r="431" spans="3:16" s="3" customFormat="1" ht="13.5">
      <c r="C431" s="46"/>
      <c r="D431" s="51"/>
      <c r="E431" s="51"/>
      <c r="K431" s="314"/>
      <c r="L431" s="325"/>
      <c r="M431" s="314"/>
      <c r="N431" s="325"/>
      <c r="O431" s="314"/>
      <c r="P431" s="325"/>
    </row>
    <row r="432" spans="3:16" s="3" customFormat="1" ht="13.5">
      <c r="C432" s="46"/>
      <c r="D432" s="51"/>
      <c r="E432" s="51"/>
      <c r="K432" s="314"/>
      <c r="L432" s="325"/>
      <c r="M432" s="314"/>
      <c r="N432" s="325"/>
      <c r="O432" s="314"/>
      <c r="P432" s="325"/>
    </row>
    <row r="433" spans="3:16" s="3" customFormat="1" ht="13.5">
      <c r="C433" s="46"/>
      <c r="D433" s="51"/>
      <c r="E433" s="51"/>
      <c r="K433" s="314"/>
      <c r="L433" s="325"/>
      <c r="M433" s="314"/>
      <c r="N433" s="325"/>
      <c r="O433" s="314"/>
      <c r="P433" s="325"/>
    </row>
    <row r="434" spans="3:16" s="3" customFormat="1" ht="13.5">
      <c r="C434" s="46"/>
      <c r="D434" s="51"/>
      <c r="E434" s="51"/>
      <c r="K434" s="314"/>
      <c r="L434" s="325"/>
      <c r="M434" s="314"/>
      <c r="N434" s="325"/>
      <c r="O434" s="314"/>
      <c r="P434" s="325"/>
    </row>
    <row r="435" spans="3:16" s="3" customFormat="1" ht="13.5">
      <c r="C435" s="46"/>
      <c r="D435" s="51"/>
      <c r="E435" s="51"/>
      <c r="K435" s="314"/>
      <c r="L435" s="325"/>
      <c r="M435" s="314"/>
      <c r="N435" s="325"/>
      <c r="O435" s="314"/>
      <c r="P435" s="325"/>
    </row>
    <row r="436" spans="3:16" s="3" customFormat="1" ht="13.5">
      <c r="C436" s="46"/>
      <c r="D436" s="51"/>
      <c r="E436" s="51"/>
      <c r="K436" s="314"/>
      <c r="L436" s="325"/>
      <c r="M436" s="314"/>
      <c r="N436" s="325"/>
      <c r="O436" s="314"/>
      <c r="P436" s="325"/>
    </row>
    <row r="437" spans="3:16" s="3" customFormat="1" ht="13.5">
      <c r="C437" s="46"/>
      <c r="D437" s="51"/>
      <c r="E437" s="51"/>
      <c r="K437" s="314"/>
      <c r="L437" s="325"/>
      <c r="M437" s="314"/>
      <c r="N437" s="325"/>
      <c r="O437" s="314"/>
      <c r="P437" s="325"/>
    </row>
    <row r="438" spans="3:16" s="3" customFormat="1" ht="13.5">
      <c r="C438" s="46"/>
      <c r="D438" s="51"/>
      <c r="E438" s="51"/>
      <c r="K438" s="314"/>
      <c r="L438" s="325"/>
      <c r="M438" s="314"/>
      <c r="N438" s="325"/>
      <c r="O438" s="314"/>
      <c r="P438" s="325"/>
    </row>
    <row r="439" spans="3:16" s="3" customFormat="1" ht="13.5">
      <c r="C439" s="46"/>
      <c r="D439" s="51"/>
      <c r="E439" s="51"/>
      <c r="K439" s="314"/>
      <c r="L439" s="325"/>
      <c r="M439" s="314"/>
      <c r="N439" s="325"/>
      <c r="O439" s="314"/>
      <c r="P439" s="325"/>
    </row>
    <row r="440" spans="3:16" s="3" customFormat="1" ht="13.5">
      <c r="C440" s="46"/>
      <c r="D440" s="51"/>
      <c r="E440" s="51"/>
      <c r="K440" s="314"/>
      <c r="L440" s="325"/>
      <c r="M440" s="314"/>
      <c r="N440" s="325"/>
      <c r="O440" s="314"/>
      <c r="P440" s="325"/>
    </row>
    <row r="441" spans="3:16" s="3" customFormat="1" ht="13.5">
      <c r="C441" s="46"/>
      <c r="D441" s="51"/>
      <c r="E441" s="51"/>
      <c r="K441" s="314"/>
      <c r="L441" s="325"/>
      <c r="M441" s="314"/>
      <c r="N441" s="325"/>
      <c r="O441" s="314"/>
      <c r="P441" s="325"/>
    </row>
    <row r="442" spans="3:16" s="3" customFormat="1" ht="13.5">
      <c r="C442" s="46"/>
      <c r="D442" s="51"/>
      <c r="E442" s="51"/>
      <c r="K442" s="314"/>
      <c r="L442" s="325"/>
      <c r="M442" s="314"/>
      <c r="N442" s="325"/>
      <c r="O442" s="314"/>
      <c r="P442" s="325"/>
    </row>
    <row r="443" spans="3:16" s="3" customFormat="1" ht="13.5">
      <c r="C443" s="46"/>
      <c r="D443" s="51"/>
      <c r="E443" s="51"/>
      <c r="K443" s="314"/>
      <c r="L443" s="325"/>
      <c r="M443" s="314"/>
      <c r="N443" s="325"/>
      <c r="O443" s="314"/>
      <c r="P443" s="325"/>
    </row>
    <row r="444" spans="3:16" s="3" customFormat="1" ht="13.5">
      <c r="C444" s="46"/>
      <c r="D444" s="51"/>
      <c r="E444" s="51"/>
      <c r="K444" s="314"/>
      <c r="L444" s="325"/>
      <c r="M444" s="314"/>
      <c r="N444" s="325"/>
      <c r="O444" s="314"/>
      <c r="P444" s="325"/>
    </row>
    <row r="445" spans="3:16" s="3" customFormat="1" ht="13.5">
      <c r="C445" s="46"/>
      <c r="D445" s="51"/>
      <c r="E445" s="51"/>
      <c r="K445" s="314"/>
      <c r="L445" s="325"/>
      <c r="M445" s="314"/>
      <c r="N445" s="325"/>
      <c r="O445" s="314"/>
      <c r="P445" s="325"/>
    </row>
    <row r="446" spans="3:16" s="3" customFormat="1" ht="13.5">
      <c r="C446" s="46"/>
      <c r="D446" s="51"/>
      <c r="E446" s="51"/>
      <c r="K446" s="314"/>
      <c r="L446" s="325"/>
      <c r="M446" s="314"/>
      <c r="N446" s="325"/>
      <c r="O446" s="314"/>
      <c r="P446" s="325"/>
    </row>
    <row r="447" spans="3:16" s="3" customFormat="1" ht="13.5">
      <c r="C447" s="46"/>
      <c r="D447" s="51"/>
      <c r="E447" s="51"/>
      <c r="K447" s="314"/>
      <c r="L447" s="325"/>
      <c r="M447" s="314"/>
      <c r="N447" s="325"/>
      <c r="O447" s="314"/>
      <c r="P447" s="325"/>
    </row>
    <row r="448" spans="3:16" s="3" customFormat="1" ht="13.5">
      <c r="C448" s="46"/>
      <c r="D448" s="51"/>
      <c r="E448" s="51"/>
      <c r="K448" s="314"/>
      <c r="L448" s="325"/>
      <c r="M448" s="314"/>
      <c r="N448" s="325"/>
      <c r="O448" s="314"/>
      <c r="P448" s="325"/>
    </row>
    <row r="449" spans="3:16" s="3" customFormat="1" ht="13.5">
      <c r="C449" s="46"/>
      <c r="D449" s="51"/>
      <c r="E449" s="51"/>
      <c r="K449" s="314"/>
      <c r="L449" s="325"/>
      <c r="M449" s="314"/>
      <c r="N449" s="325"/>
      <c r="O449" s="314"/>
      <c r="P449" s="325"/>
    </row>
    <row r="450" spans="3:16" s="3" customFormat="1" ht="13.5">
      <c r="C450" s="46"/>
      <c r="D450" s="51"/>
      <c r="E450" s="51"/>
      <c r="K450" s="314"/>
      <c r="L450" s="325"/>
      <c r="M450" s="314"/>
      <c r="N450" s="325"/>
      <c r="O450" s="314"/>
      <c r="P450" s="325"/>
    </row>
    <row r="451" spans="3:16" s="3" customFormat="1" ht="13.5">
      <c r="C451" s="46"/>
      <c r="D451" s="51"/>
      <c r="E451" s="51"/>
      <c r="K451" s="314"/>
      <c r="L451" s="325"/>
      <c r="M451" s="314"/>
      <c r="N451" s="325"/>
      <c r="O451" s="314"/>
      <c r="P451" s="325"/>
    </row>
    <row r="452" spans="3:16" s="3" customFormat="1" ht="13.5">
      <c r="C452" s="46"/>
      <c r="D452" s="51"/>
      <c r="E452" s="51"/>
      <c r="K452" s="314"/>
      <c r="L452" s="325"/>
      <c r="M452" s="314"/>
      <c r="N452" s="325"/>
      <c r="O452" s="314"/>
      <c r="P452" s="325"/>
    </row>
    <row r="453" spans="3:16" s="3" customFormat="1" ht="13.5">
      <c r="C453" s="46"/>
      <c r="D453" s="51"/>
      <c r="E453" s="51"/>
      <c r="K453" s="314"/>
      <c r="L453" s="325"/>
      <c r="M453" s="314"/>
      <c r="N453" s="325"/>
      <c r="O453" s="314"/>
      <c r="P453" s="325"/>
    </row>
    <row r="454" spans="3:16" s="3" customFormat="1" ht="13.5">
      <c r="C454" s="46"/>
      <c r="D454" s="51"/>
      <c r="E454" s="51"/>
      <c r="K454" s="314"/>
      <c r="L454" s="325"/>
      <c r="M454" s="314"/>
      <c r="N454" s="325"/>
      <c r="O454" s="314"/>
      <c r="P454" s="325"/>
    </row>
    <row r="455" spans="3:16" s="3" customFormat="1" ht="13.5">
      <c r="C455" s="46"/>
      <c r="D455" s="51"/>
      <c r="E455" s="51"/>
      <c r="K455" s="314"/>
      <c r="L455" s="325"/>
      <c r="M455" s="314"/>
      <c r="N455" s="325"/>
      <c r="O455" s="314"/>
      <c r="P455" s="325"/>
    </row>
    <row r="456" spans="3:16" s="3" customFormat="1" ht="13.5">
      <c r="C456" s="46"/>
      <c r="D456" s="51"/>
      <c r="E456" s="51"/>
      <c r="K456" s="314"/>
      <c r="L456" s="325"/>
      <c r="M456" s="314"/>
      <c r="N456" s="325"/>
      <c r="O456" s="314"/>
      <c r="P456" s="325"/>
    </row>
    <row r="457" spans="3:16" s="3" customFormat="1" ht="13.5">
      <c r="C457" s="46"/>
      <c r="D457" s="51"/>
      <c r="E457" s="51"/>
      <c r="K457" s="314"/>
      <c r="L457" s="325"/>
      <c r="M457" s="314"/>
      <c r="N457" s="325"/>
      <c r="O457" s="314"/>
      <c r="P457" s="325"/>
    </row>
    <row r="458" spans="3:16" s="3" customFormat="1" ht="13.5">
      <c r="C458" s="46"/>
      <c r="D458" s="51"/>
      <c r="E458" s="51"/>
      <c r="K458" s="314"/>
      <c r="L458" s="325"/>
      <c r="M458" s="314"/>
      <c r="N458" s="325"/>
      <c r="O458" s="314"/>
      <c r="P458" s="325"/>
    </row>
    <row r="459" spans="3:16" s="3" customFormat="1" ht="13.5">
      <c r="C459" s="46"/>
      <c r="D459" s="51"/>
      <c r="E459" s="51"/>
      <c r="K459" s="314"/>
      <c r="L459" s="325"/>
      <c r="M459" s="314"/>
      <c r="N459" s="325"/>
      <c r="O459" s="314"/>
      <c r="P459" s="325"/>
    </row>
    <row r="460" spans="3:16" s="3" customFormat="1" ht="13.5">
      <c r="C460" s="46"/>
      <c r="D460" s="51"/>
      <c r="E460" s="51"/>
      <c r="K460" s="314"/>
      <c r="L460" s="325"/>
      <c r="M460" s="314"/>
      <c r="N460" s="325"/>
      <c r="O460" s="314"/>
      <c r="P460" s="325"/>
    </row>
    <row r="461" spans="3:16" s="3" customFormat="1" ht="13.5">
      <c r="C461" s="46"/>
      <c r="D461" s="51"/>
      <c r="E461" s="51"/>
      <c r="K461" s="314"/>
      <c r="L461" s="325"/>
      <c r="M461" s="314"/>
      <c r="N461" s="325"/>
      <c r="O461" s="314"/>
      <c r="P461" s="325"/>
    </row>
    <row r="462" spans="3:16" s="3" customFormat="1" ht="13.5">
      <c r="C462" s="46"/>
      <c r="D462" s="51"/>
      <c r="E462" s="51"/>
      <c r="K462" s="314"/>
      <c r="L462" s="325"/>
      <c r="M462" s="314"/>
      <c r="N462" s="325"/>
      <c r="O462" s="314"/>
      <c r="P462" s="325"/>
    </row>
    <row r="463" spans="3:16" s="3" customFormat="1" ht="13.5">
      <c r="C463" s="46"/>
      <c r="D463" s="51"/>
      <c r="E463" s="51"/>
      <c r="K463" s="314"/>
      <c r="L463" s="325"/>
      <c r="M463" s="314"/>
      <c r="N463" s="325"/>
      <c r="O463" s="314"/>
      <c r="P463" s="325"/>
    </row>
    <row r="464" spans="3:16" s="3" customFormat="1" ht="13.5">
      <c r="C464" s="46"/>
      <c r="D464" s="51"/>
      <c r="E464" s="51"/>
      <c r="K464" s="314"/>
      <c r="L464" s="325"/>
      <c r="M464" s="314"/>
      <c r="N464" s="325"/>
      <c r="O464" s="314"/>
      <c r="P464" s="325"/>
    </row>
    <row r="465" spans="3:16" s="3" customFormat="1" ht="13.5">
      <c r="C465" s="46"/>
      <c r="D465" s="51"/>
      <c r="E465" s="51"/>
      <c r="K465" s="314"/>
      <c r="L465" s="325"/>
      <c r="M465" s="314"/>
      <c r="N465" s="325"/>
      <c r="O465" s="314"/>
      <c r="P465" s="325"/>
    </row>
    <row r="466" spans="3:16" s="3" customFormat="1" ht="13.5">
      <c r="C466" s="46"/>
      <c r="D466" s="51"/>
      <c r="E466" s="51"/>
      <c r="K466" s="314"/>
      <c r="L466" s="325"/>
      <c r="M466" s="314"/>
      <c r="N466" s="325"/>
      <c r="O466" s="314"/>
      <c r="P466" s="325"/>
    </row>
    <row r="467" spans="3:16" s="3" customFormat="1" ht="13.5">
      <c r="C467" s="46"/>
      <c r="D467" s="51"/>
      <c r="E467" s="51"/>
      <c r="K467" s="314"/>
      <c r="L467" s="325"/>
      <c r="M467" s="314"/>
      <c r="N467" s="325"/>
      <c r="O467" s="314"/>
      <c r="P467" s="325"/>
    </row>
    <row r="468" spans="3:16" s="3" customFormat="1" ht="13.5">
      <c r="C468" s="46"/>
      <c r="D468" s="51"/>
      <c r="E468" s="51"/>
      <c r="K468" s="314"/>
      <c r="L468" s="325"/>
      <c r="M468" s="314"/>
      <c r="N468" s="325"/>
      <c r="O468" s="314"/>
      <c r="P468" s="325"/>
    </row>
    <row r="469" spans="3:16" s="3" customFormat="1" ht="13.5">
      <c r="C469" s="46"/>
      <c r="D469" s="51"/>
      <c r="E469" s="51"/>
      <c r="K469" s="314"/>
      <c r="L469" s="325"/>
      <c r="M469" s="314"/>
      <c r="N469" s="325"/>
      <c r="O469" s="314"/>
      <c r="P469" s="325"/>
    </row>
    <row r="470" spans="3:16" s="3" customFormat="1" ht="13.5">
      <c r="C470" s="46"/>
      <c r="D470" s="51"/>
      <c r="E470" s="51"/>
      <c r="K470" s="314"/>
      <c r="L470" s="325"/>
      <c r="M470" s="314"/>
      <c r="N470" s="325"/>
      <c r="O470" s="314"/>
      <c r="P470" s="325"/>
    </row>
    <row r="471" spans="3:16" s="3" customFormat="1" ht="13.5">
      <c r="C471" s="46"/>
      <c r="D471" s="51"/>
      <c r="E471" s="51"/>
      <c r="K471" s="314"/>
      <c r="L471" s="325"/>
      <c r="M471" s="314"/>
      <c r="N471" s="325"/>
      <c r="O471" s="314"/>
      <c r="P471" s="325"/>
    </row>
    <row r="472" spans="3:16" s="3" customFormat="1" ht="13.5">
      <c r="C472" s="46"/>
      <c r="D472" s="51"/>
      <c r="E472" s="51"/>
      <c r="K472" s="314"/>
      <c r="L472" s="325"/>
      <c r="M472" s="314"/>
      <c r="N472" s="325"/>
      <c r="O472" s="314"/>
      <c r="P472" s="325"/>
    </row>
    <row r="473" spans="3:16" s="3" customFormat="1" ht="13.5">
      <c r="C473" s="46"/>
      <c r="D473" s="51"/>
      <c r="E473" s="51"/>
      <c r="K473" s="314"/>
      <c r="L473" s="325"/>
      <c r="M473" s="314"/>
      <c r="N473" s="325"/>
      <c r="O473" s="314"/>
      <c r="P473" s="325"/>
    </row>
    <row r="474" spans="3:16" s="3" customFormat="1" ht="13.5">
      <c r="C474" s="46"/>
      <c r="D474" s="51"/>
      <c r="E474" s="51"/>
      <c r="K474" s="314"/>
      <c r="L474" s="325"/>
      <c r="M474" s="314"/>
      <c r="N474" s="325"/>
      <c r="O474" s="314"/>
      <c r="P474" s="325"/>
    </row>
  </sheetData>
  <sheetProtection/>
  <mergeCells count="3">
    <mergeCell ref="C235:F235"/>
    <mergeCell ref="A1:P1"/>
    <mergeCell ref="A2:P2"/>
  </mergeCells>
  <printOptions horizontalCentered="1"/>
  <pageMargins left="0.2362204724409449" right="0.15748031496062992" top="0.1968503937007874" bottom="0.13" header="0.1968503937007874" footer="0.15748031496062992"/>
  <pageSetup firstPageNumber="2" useFirstPageNumber="1" fitToHeight="0" fitToWidth="1" horizontalDpi="600" verticalDpi="600" orientation="landscape" paperSize="9" scale="68" r:id="rId1"/>
  <ignoredErrors>
    <ignoredError sqref="L4:N7 O4:O7 L10:P43 L44:O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zoomScalePageLayoutView="0" workbookViewId="0" topLeftCell="A1">
      <selection activeCell="F21" sqref="F21"/>
    </sheetView>
  </sheetViews>
  <sheetFormatPr defaultColWidth="11.421875" defaultRowHeight="12.75"/>
  <cols>
    <col min="1" max="1" width="4.28125" style="53" customWidth="1"/>
    <col min="2" max="3" width="5.57421875" style="53" customWidth="1"/>
    <col min="4" max="4" width="5.28125" style="54" customWidth="1"/>
    <col min="5" max="5" width="51.7109375" style="88" customWidth="1"/>
    <col min="6" max="6" width="19.00390625" style="53" customWidth="1"/>
    <col min="7" max="7" width="13.421875" style="53" customWidth="1"/>
    <col min="8" max="9" width="15.00390625" style="53" bestFit="1" customWidth="1"/>
    <col min="10" max="10" width="14.00390625" style="53" customWidth="1"/>
    <col min="11" max="11" width="9.421875" style="53" customWidth="1"/>
    <col min="12" max="12" width="13.28125" style="53" bestFit="1" customWidth="1"/>
    <col min="13" max="13" width="9.57421875" style="53" customWidth="1"/>
    <col min="14" max="14" width="13.28125" style="53" bestFit="1" customWidth="1"/>
    <col min="15" max="15" width="9.57421875" style="53" customWidth="1"/>
    <col min="16" max="16384" width="11.421875" style="53" customWidth="1"/>
  </cols>
  <sheetData>
    <row r="1" spans="1:15" ht="44.25" customHeight="1">
      <c r="A1" s="514" t="s">
        <v>211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5" s="3" customFormat="1" ht="44.25" customHeight="1">
      <c r="A2" s="144" t="s">
        <v>212</v>
      </c>
      <c r="B2" s="17" t="s">
        <v>3</v>
      </c>
      <c r="C2" s="17" t="s">
        <v>2</v>
      </c>
      <c r="D2" s="17" t="s">
        <v>4</v>
      </c>
      <c r="E2" s="148"/>
      <c r="F2" s="149" t="s">
        <v>284</v>
      </c>
      <c r="G2" s="157" t="s">
        <v>277</v>
      </c>
      <c r="H2" s="192" t="s">
        <v>283</v>
      </c>
      <c r="I2" s="192" t="s">
        <v>292</v>
      </c>
      <c r="J2" s="147" t="s">
        <v>295</v>
      </c>
      <c r="K2" s="147" t="s">
        <v>271</v>
      </c>
      <c r="L2" s="147" t="s">
        <v>270</v>
      </c>
      <c r="M2" s="147" t="s">
        <v>272</v>
      </c>
      <c r="N2" s="147" t="s">
        <v>281</v>
      </c>
      <c r="O2" s="147" t="s">
        <v>282</v>
      </c>
    </row>
    <row r="3" spans="1:15" ht="24" customHeight="1">
      <c r="A3" s="91"/>
      <c r="B3" s="39"/>
      <c r="C3" s="39"/>
      <c r="D3" s="39"/>
      <c r="E3" s="70" t="s">
        <v>74</v>
      </c>
      <c r="F3" s="87">
        <f>F7-F12</f>
        <v>-12599433</v>
      </c>
      <c r="G3" s="87">
        <f aca="true" t="shared" si="0" ref="G3:L3">G7-G12</f>
        <v>-350000000</v>
      </c>
      <c r="H3" s="87">
        <f>H7-H12</f>
        <v>-350000000</v>
      </c>
      <c r="I3" s="87">
        <f>I7-I12</f>
        <v>-350000000</v>
      </c>
      <c r="J3" s="87">
        <f t="shared" si="0"/>
        <v>-697580000</v>
      </c>
      <c r="K3" s="185">
        <f>J3/G3*100</f>
        <v>199.30857142857144</v>
      </c>
      <c r="L3" s="87">
        <f t="shared" si="0"/>
        <v>0</v>
      </c>
      <c r="M3" s="185">
        <f>L3/J3*100</f>
        <v>0</v>
      </c>
      <c r="N3" s="87">
        <f>N7-N12</f>
        <v>0</v>
      </c>
      <c r="O3" s="185"/>
    </row>
    <row r="4" spans="1:15" ht="24" customHeight="1">
      <c r="A4" s="91"/>
      <c r="B4" s="39"/>
      <c r="C4" s="39"/>
      <c r="D4" s="39"/>
      <c r="E4" s="70" t="s">
        <v>308</v>
      </c>
      <c r="F4" s="376">
        <v>877864883</v>
      </c>
      <c r="G4" s="87"/>
      <c r="H4" s="376">
        <v>1047503720</v>
      </c>
      <c r="I4" s="376">
        <v>1047503720</v>
      </c>
      <c r="J4" s="376">
        <v>1047503720</v>
      </c>
      <c r="K4" s="185"/>
      <c r="L4" s="376">
        <v>1047503720</v>
      </c>
      <c r="M4" s="185"/>
      <c r="N4" s="376">
        <v>1047503720</v>
      </c>
      <c r="O4" s="185"/>
    </row>
    <row r="5" spans="1:15" ht="24" customHeight="1">
      <c r="A5" s="91"/>
      <c r="B5" s="39"/>
      <c r="C5" s="39"/>
      <c r="D5" s="39"/>
      <c r="E5" s="70" t="s">
        <v>309</v>
      </c>
      <c r="F5" s="87">
        <f>-(F7-F12+F4+'bilanca KN_NE VRIJEDI'!F13)</f>
        <v>-1047503720</v>
      </c>
      <c r="G5" s="87"/>
      <c r="H5" s="87">
        <f>-(H7-H12+H4+'bilanca KN_NE VRIJEDI'!H13)</f>
        <v>-1047503720</v>
      </c>
      <c r="I5" s="87">
        <f>-(I7-I12+I4+'bilanca KN_NE VRIJEDI'!I13)</f>
        <v>-1047503720</v>
      </c>
      <c r="J5" s="87">
        <f>-(J7-J12+J4+'bilanca KN_NE VRIJEDI'!J13)</f>
        <v>-1047503720</v>
      </c>
      <c r="K5" s="185"/>
      <c r="L5" s="87">
        <f>-(L7-L12+L4+'bilanca KN_NE VRIJEDI'!L13)</f>
        <v>-1047503720</v>
      </c>
      <c r="M5" s="185"/>
      <c r="N5" s="87">
        <f>-(N7-N12+N4+'bilanca KN_NE VRIJEDI'!N13)</f>
        <v>-1047503720</v>
      </c>
      <c r="O5" s="185"/>
    </row>
    <row r="6" spans="1:15" s="132" customFormat="1" ht="12" customHeight="1">
      <c r="A6" s="121"/>
      <c r="B6" s="123"/>
      <c r="C6" s="123"/>
      <c r="D6" s="124"/>
      <c r="E6" s="92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132" customFormat="1" ht="25.5">
      <c r="A7" s="121">
        <v>8</v>
      </c>
      <c r="B7" s="123"/>
      <c r="C7" s="123"/>
      <c r="D7" s="133"/>
      <c r="E7" s="103" t="s">
        <v>30</v>
      </c>
      <c r="F7" s="92">
        <f aca="true" t="shared" si="1" ref="F7:I9">F8</f>
        <v>0</v>
      </c>
      <c r="G7" s="92">
        <f t="shared" si="1"/>
        <v>0</v>
      </c>
      <c r="H7" s="92">
        <f t="shared" si="1"/>
        <v>0</v>
      </c>
      <c r="I7" s="92">
        <f t="shared" si="1"/>
        <v>0</v>
      </c>
      <c r="J7" s="92">
        <f>J8</f>
        <v>0</v>
      </c>
      <c r="K7" s="92"/>
      <c r="L7" s="92">
        <f>L8</f>
        <v>0</v>
      </c>
      <c r="M7" s="92"/>
      <c r="N7" s="92">
        <f>N8</f>
        <v>0</v>
      </c>
      <c r="O7" s="92"/>
    </row>
    <row r="8" spans="1:15" s="132" customFormat="1" ht="12.75">
      <c r="A8" s="121"/>
      <c r="B8" s="134">
        <v>84</v>
      </c>
      <c r="C8" s="134"/>
      <c r="D8" s="133"/>
      <c r="E8" s="103" t="s">
        <v>260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>J9</f>
        <v>0</v>
      </c>
      <c r="K8" s="92"/>
      <c r="L8" s="92">
        <f>L9</f>
        <v>0</v>
      </c>
      <c r="M8" s="92"/>
      <c r="N8" s="92">
        <f>N9</f>
        <v>0</v>
      </c>
      <c r="O8" s="92"/>
    </row>
    <row r="9" spans="1:15" s="132" customFormat="1" ht="12.75">
      <c r="A9" s="121"/>
      <c r="B9" s="123"/>
      <c r="C9" s="133">
        <v>847</v>
      </c>
      <c r="D9" s="133"/>
      <c r="E9" s="103" t="s">
        <v>261</v>
      </c>
      <c r="F9" s="92">
        <f t="shared" si="1"/>
        <v>0</v>
      </c>
      <c r="G9" s="92">
        <f t="shared" si="1"/>
        <v>0</v>
      </c>
      <c r="H9" s="92">
        <f t="shared" si="1"/>
        <v>0</v>
      </c>
      <c r="I9" s="92">
        <f t="shared" si="1"/>
        <v>0</v>
      </c>
      <c r="J9" s="92">
        <f>J10</f>
        <v>0</v>
      </c>
      <c r="K9" s="92"/>
      <c r="L9" s="92">
        <f>L10</f>
        <v>0</v>
      </c>
      <c r="M9" s="92"/>
      <c r="N9" s="92">
        <f>N10</f>
        <v>0</v>
      </c>
      <c r="O9" s="92"/>
    </row>
    <row r="10" spans="1:15" s="132" customFormat="1" ht="17.25" customHeight="1">
      <c r="A10" s="121"/>
      <c r="B10" s="124"/>
      <c r="C10" s="124"/>
      <c r="D10" s="135">
        <v>8471</v>
      </c>
      <c r="E10" s="136" t="s">
        <v>262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132" customFormat="1" ht="15" customHeight="1">
      <c r="A11" s="137"/>
      <c r="B11" s="123"/>
      <c r="C11" s="123"/>
      <c r="D11" s="123"/>
      <c r="E11" s="117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 ht="24" customHeight="1">
      <c r="A12" s="121">
        <v>5</v>
      </c>
      <c r="B12" s="123"/>
      <c r="C12" s="123"/>
      <c r="D12" s="133"/>
      <c r="E12" s="103" t="s">
        <v>263</v>
      </c>
      <c r="F12" s="92">
        <f aca="true" t="shared" si="2" ref="F12:I14">F13</f>
        <v>12599433</v>
      </c>
      <c r="G12" s="92">
        <f t="shared" si="2"/>
        <v>350000000</v>
      </c>
      <c r="H12" s="92">
        <f t="shared" si="2"/>
        <v>350000000</v>
      </c>
      <c r="I12" s="92">
        <f t="shared" si="2"/>
        <v>350000000</v>
      </c>
      <c r="J12" s="92">
        <f>J13</f>
        <v>697580000</v>
      </c>
      <c r="K12" s="185">
        <f>J12/G12*100</f>
        <v>199.30857142857144</v>
      </c>
      <c r="L12" s="92">
        <f>L13</f>
        <v>0</v>
      </c>
      <c r="M12" s="185">
        <f>L12/J12*100</f>
        <v>0</v>
      </c>
      <c r="N12" s="92">
        <f>N13</f>
        <v>0</v>
      </c>
      <c r="O12" s="185"/>
    </row>
    <row r="13" spans="1:15" ht="25.5">
      <c r="A13" s="121"/>
      <c r="B13" s="134">
        <v>54</v>
      </c>
      <c r="C13" s="134"/>
      <c r="D13" s="133"/>
      <c r="E13" s="103" t="s">
        <v>264</v>
      </c>
      <c r="F13" s="92">
        <f t="shared" si="2"/>
        <v>12599433</v>
      </c>
      <c r="G13" s="92">
        <f t="shared" si="2"/>
        <v>350000000</v>
      </c>
      <c r="H13" s="92">
        <f t="shared" si="2"/>
        <v>350000000</v>
      </c>
      <c r="I13" s="92">
        <f t="shared" si="2"/>
        <v>350000000</v>
      </c>
      <c r="J13" s="92">
        <f>J14</f>
        <v>697580000</v>
      </c>
      <c r="K13" s="185">
        <f>J13/G13*100</f>
        <v>199.30857142857144</v>
      </c>
      <c r="L13" s="92">
        <f>L14</f>
        <v>0</v>
      </c>
      <c r="M13" s="185">
        <f>L13/J13*100</f>
        <v>0</v>
      </c>
      <c r="N13" s="92">
        <f>N14</f>
        <v>0</v>
      </c>
      <c r="O13" s="185"/>
    </row>
    <row r="14" spans="1:15" ht="25.5">
      <c r="A14" s="121"/>
      <c r="B14" s="123"/>
      <c r="C14" s="133">
        <v>547</v>
      </c>
      <c r="D14" s="133"/>
      <c r="E14" s="103" t="s">
        <v>265</v>
      </c>
      <c r="F14" s="92">
        <f t="shared" si="2"/>
        <v>12599433</v>
      </c>
      <c r="G14" s="92">
        <f t="shared" si="2"/>
        <v>350000000</v>
      </c>
      <c r="H14" s="92">
        <f t="shared" si="2"/>
        <v>350000000</v>
      </c>
      <c r="I14" s="92">
        <f t="shared" si="2"/>
        <v>350000000</v>
      </c>
      <c r="J14" s="92">
        <f>J15</f>
        <v>697580000</v>
      </c>
      <c r="K14" s="185">
        <f>J14/G14*100</f>
        <v>199.30857142857144</v>
      </c>
      <c r="L14" s="92">
        <f>L15</f>
        <v>0</v>
      </c>
      <c r="M14" s="185">
        <f>L14/J14*100</f>
        <v>0</v>
      </c>
      <c r="N14" s="92">
        <f>N15</f>
        <v>0</v>
      </c>
      <c r="O14" s="185"/>
    </row>
    <row r="15" spans="4:15" ht="13.5">
      <c r="D15" s="190">
        <v>5471</v>
      </c>
      <c r="E15" s="143" t="s">
        <v>266</v>
      </c>
      <c r="F15" s="89">
        <v>12599433</v>
      </c>
      <c r="G15" s="89">
        <v>350000000</v>
      </c>
      <c r="H15" s="89">
        <v>350000000</v>
      </c>
      <c r="I15" s="89">
        <v>350000000</v>
      </c>
      <c r="J15" s="89">
        <v>697580000</v>
      </c>
      <c r="K15" s="191">
        <f>J15/G15*100</f>
        <v>199.30857142857144</v>
      </c>
      <c r="L15" s="89"/>
      <c r="M15" s="191">
        <f>L15/J15*100</f>
        <v>0</v>
      </c>
      <c r="N15" s="89"/>
      <c r="O15" s="191"/>
    </row>
  </sheetData>
  <sheetProtection/>
  <mergeCells count="1">
    <mergeCell ref="A1:O1"/>
  </mergeCells>
  <printOptions horizontalCentered="1"/>
  <pageMargins left="0.1968503937007874" right="0.1968503937007874" top="0.4330708661417323" bottom="0.5905511811023623" header="0.5118110236220472" footer="0.31496062992125984"/>
  <pageSetup firstPageNumber="7" useFirstPageNumber="1" fitToHeight="1" fitToWidth="1" horizontalDpi="600" verticalDpi="600" orientation="landscape" paperSize="9" scale="73" r:id="rId1"/>
  <ignoredErrors>
    <ignoredError sqref="K6:M14 K3:M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1"/>
  <sheetViews>
    <sheetView zoomScalePageLayoutView="0" workbookViewId="0" topLeftCell="A1">
      <selection activeCell="A1" sqref="A1:O1"/>
    </sheetView>
  </sheetViews>
  <sheetFormatPr defaultColWidth="11.421875" defaultRowHeight="12.75"/>
  <cols>
    <col min="1" max="1" width="4.8515625" style="0" customWidth="1"/>
    <col min="2" max="2" width="5.140625" style="0" customWidth="1"/>
    <col min="3" max="3" width="5.57421875" style="38" customWidth="1"/>
    <col min="4" max="4" width="6.140625" style="40" bestFit="1" customWidth="1"/>
    <col min="5" max="5" width="44.00390625" style="0" customWidth="1"/>
    <col min="6" max="6" width="15.421875" style="0" customWidth="1"/>
    <col min="7" max="8" width="15.421875" style="80" bestFit="1" customWidth="1"/>
    <col min="9" max="9" width="16.00390625" style="80" customWidth="1"/>
    <col min="10" max="10" width="15.421875" style="80" bestFit="1" customWidth="1"/>
    <col min="11" max="11" width="8.8515625" style="153" customWidth="1"/>
    <col min="12" max="12" width="15.421875" style="80" bestFit="1" customWidth="1"/>
    <col min="13" max="13" width="8.7109375" style="86" customWidth="1"/>
    <col min="14" max="14" width="15.421875" style="80" bestFit="1" customWidth="1"/>
    <col min="15" max="15" width="8.7109375" style="86" customWidth="1"/>
  </cols>
  <sheetData>
    <row r="1" spans="1:15" ht="24.75" customHeight="1">
      <c r="A1" s="513" t="s">
        <v>210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</row>
    <row r="2" spans="1:15" s="3" customFormat="1" ht="38.25">
      <c r="A2" s="144" t="s">
        <v>212</v>
      </c>
      <c r="B2" s="144" t="s">
        <v>3</v>
      </c>
      <c r="C2" s="155" t="s">
        <v>2</v>
      </c>
      <c r="D2" s="156" t="s">
        <v>4</v>
      </c>
      <c r="E2" s="145" t="s">
        <v>75</v>
      </c>
      <c r="F2" s="149" t="s">
        <v>284</v>
      </c>
      <c r="G2" s="157" t="s">
        <v>277</v>
      </c>
      <c r="H2" s="192" t="s">
        <v>283</v>
      </c>
      <c r="I2" s="192" t="s">
        <v>292</v>
      </c>
      <c r="J2" s="157" t="s">
        <v>295</v>
      </c>
      <c r="K2" s="157" t="s">
        <v>271</v>
      </c>
      <c r="L2" s="157" t="s">
        <v>293</v>
      </c>
      <c r="M2" s="146" t="s">
        <v>272</v>
      </c>
      <c r="N2" s="157" t="s">
        <v>294</v>
      </c>
      <c r="O2" s="146" t="s">
        <v>282</v>
      </c>
    </row>
    <row r="3" spans="3:15" s="3" customFormat="1" ht="21" customHeight="1">
      <c r="C3" s="158"/>
      <c r="D3" s="158"/>
      <c r="E3" s="96" t="s">
        <v>187</v>
      </c>
      <c r="F3" s="188">
        <f>F4+F77</f>
        <v>32604003841</v>
      </c>
      <c r="G3" s="188">
        <f>G4+G77</f>
        <v>29757702000</v>
      </c>
      <c r="H3" s="188">
        <f>H4+H77</f>
        <v>32257702000</v>
      </c>
      <c r="I3" s="188">
        <f>I4+I77</f>
        <v>33037702000</v>
      </c>
      <c r="J3" s="189">
        <f>J4+J77</f>
        <v>35602497000</v>
      </c>
      <c r="K3" s="198">
        <f>J3/H3*100</f>
        <v>110.36898102660876</v>
      </c>
      <c r="L3" s="189">
        <f>L4+L77</f>
        <v>37100400000</v>
      </c>
      <c r="M3" s="101">
        <f>L3/J3*100</f>
        <v>104.20729759488498</v>
      </c>
      <c r="N3" s="189">
        <f>N4+N77</f>
        <v>37960700000</v>
      </c>
      <c r="O3" s="101">
        <f aca="true" t="shared" si="0" ref="O3:O13">N3/L3*100</f>
        <v>102.31884292352642</v>
      </c>
    </row>
    <row r="4" spans="1:15" s="113" customFormat="1" ht="20.25" customHeight="1">
      <c r="A4" s="108">
        <v>3</v>
      </c>
      <c r="C4" s="121"/>
      <c r="D4" s="159"/>
      <c r="E4" s="160" t="s">
        <v>53</v>
      </c>
      <c r="F4" s="92">
        <f>F5+F15+F48+F55+F61+F69</f>
        <v>32588538333</v>
      </c>
      <c r="G4" s="92">
        <f>G5+G15+G48+G55+G61+G69</f>
        <v>29600768000</v>
      </c>
      <c r="H4" s="92">
        <f>H5+H15+H48+H55+H61+H69</f>
        <v>32107768000</v>
      </c>
      <c r="I4" s="92">
        <f>I5+I15+I48+I55+I61+I69</f>
        <v>32909538000</v>
      </c>
      <c r="J4" s="92">
        <f>J5+J15+J48+J55+J61+J69</f>
        <v>35394752000</v>
      </c>
      <c r="K4" s="104">
        <f aca="true" t="shared" si="1" ref="K4:K67">J4/H4*100</f>
        <v>110.23734817069813</v>
      </c>
      <c r="L4" s="92">
        <f>L5+L15+L48+L55+L61+L69</f>
        <v>36990105000</v>
      </c>
      <c r="M4" s="122">
        <f>L4/J4*100</f>
        <v>104.50731509575203</v>
      </c>
      <c r="N4" s="92">
        <f>N5+N15+N48+N55+N61+N69</f>
        <v>37850405000</v>
      </c>
      <c r="O4" s="122">
        <f t="shared" si="0"/>
        <v>102.32575711801846</v>
      </c>
    </row>
    <row r="5" spans="2:15" s="113" customFormat="1" ht="13.5" customHeight="1">
      <c r="B5" s="123">
        <v>31</v>
      </c>
      <c r="C5" s="123"/>
      <c r="D5" s="161"/>
      <c r="E5" s="162" t="s">
        <v>54</v>
      </c>
      <c r="F5" s="92">
        <f>F6+F10+F12</f>
        <v>295283684</v>
      </c>
      <c r="G5" s="92">
        <f>G6+G10+G12</f>
        <v>295990000</v>
      </c>
      <c r="H5" s="92">
        <f>H6+H10+H12</f>
        <v>302790000</v>
      </c>
      <c r="I5" s="92">
        <f>I6+I10+I12</f>
        <v>306782000</v>
      </c>
      <c r="J5" s="92">
        <f>J6+J10+J12</f>
        <v>323263000</v>
      </c>
      <c r="K5" s="104">
        <f t="shared" si="1"/>
        <v>106.76145183130221</v>
      </c>
      <c r="L5" s="92">
        <f>L6+L10+L12</f>
        <v>333255000</v>
      </c>
      <c r="M5" s="122">
        <f aca="true" t="shared" si="2" ref="M5:M88">L5/J5*100</f>
        <v>103.0909816465231</v>
      </c>
      <c r="N5" s="92">
        <f>N6+N10+N12</f>
        <v>335879000</v>
      </c>
      <c r="O5" s="122">
        <f t="shared" si="0"/>
        <v>100.78738503548334</v>
      </c>
    </row>
    <row r="6" spans="3:15" s="113" customFormat="1" ht="13.5">
      <c r="C6" s="123">
        <v>311</v>
      </c>
      <c r="D6" s="161"/>
      <c r="E6" s="78" t="s">
        <v>55</v>
      </c>
      <c r="F6" s="92">
        <f>SUM(F7:F9)</f>
        <v>244854227</v>
      </c>
      <c r="G6" s="92">
        <f>SUM(G7:G9)</f>
        <v>244100000</v>
      </c>
      <c r="H6" s="92">
        <f>SUM(H7:H9)</f>
        <v>249920000</v>
      </c>
      <c r="I6" s="92">
        <f>SUM(I7:I9)</f>
        <v>253368000</v>
      </c>
      <c r="J6" s="92">
        <f>SUM(J7:J9)</f>
        <v>266547000</v>
      </c>
      <c r="K6" s="104">
        <f t="shared" si="1"/>
        <v>106.65292893725993</v>
      </c>
      <c r="L6" s="92">
        <f>SUM(L7:L9)</f>
        <v>275136000</v>
      </c>
      <c r="M6" s="122">
        <f t="shared" si="2"/>
        <v>103.22232101655618</v>
      </c>
      <c r="N6" s="92">
        <f>SUM(N7:N9)</f>
        <v>277460000</v>
      </c>
      <c r="O6" s="122">
        <f t="shared" si="0"/>
        <v>100.84467317980925</v>
      </c>
    </row>
    <row r="7" spans="3:15" s="113" customFormat="1" ht="13.5">
      <c r="C7" s="124"/>
      <c r="D7" s="125">
        <v>3111</v>
      </c>
      <c r="E7" s="126" t="s">
        <v>56</v>
      </c>
      <c r="F7" s="89">
        <f>'posebni dio KN_NE VRIJEDI'!C73+'posebni dio KN_NE VRIJEDI'!C223+'posebni dio KN_NE VRIJEDI'!C287+'posebni dio KN_NE VRIJEDI'!C311+'posebni dio KN_NE VRIJEDI'!C329+'posebni dio KN_NE VRIJEDI'!C347+'posebni dio KN_NE VRIJEDI'!C365+'posebni dio KN_NE VRIJEDI'!C380+'posebni dio KN_NE VRIJEDI'!C396+'posebni dio KN_NE VRIJEDI'!C417+'posebni dio KN_NE VRIJEDI'!C433+'posebni dio KN_NE VRIJEDI'!C445+'posebni dio KN_NE VRIJEDI'!C462+'posebni dio KN_NE VRIJEDI'!C469</f>
        <v>212086086</v>
      </c>
      <c r="G7" s="89">
        <f>'posebni dio KN_NE VRIJEDI'!D73+'posebni dio KN_NE VRIJEDI'!D223+'posebni dio KN_NE VRIJEDI'!D287+'posebni dio KN_NE VRIJEDI'!D311+'posebni dio KN_NE VRIJEDI'!D329+'posebni dio KN_NE VRIJEDI'!D347+'posebni dio KN_NE VRIJEDI'!D365+'posebni dio KN_NE VRIJEDI'!D380+'posebni dio KN_NE VRIJEDI'!D396+'posebni dio KN_NE VRIJEDI'!D417+'posebni dio KN_NE VRIJEDI'!D433+'posebni dio KN_NE VRIJEDI'!D445+'posebni dio KN_NE VRIJEDI'!D462+'posebni dio KN_NE VRIJEDI'!D469</f>
        <v>211200000</v>
      </c>
      <c r="H7" s="89">
        <f>'posebni dio KN_NE VRIJEDI'!E73+'posebni dio KN_NE VRIJEDI'!E223+'posebni dio KN_NE VRIJEDI'!E287+'posebni dio KN_NE VRIJEDI'!E311+'posebni dio KN_NE VRIJEDI'!E329+'posebni dio KN_NE VRIJEDI'!E347+'posebni dio KN_NE VRIJEDI'!E365+'posebni dio KN_NE VRIJEDI'!E380+'posebni dio KN_NE VRIJEDI'!E396+'posebni dio KN_NE VRIJEDI'!E417+'posebni dio KN_NE VRIJEDI'!E433+'posebni dio KN_NE VRIJEDI'!E445+'posebni dio KN_NE VRIJEDI'!E462+'posebni dio KN_NE VRIJEDI'!E469</f>
        <v>217020000</v>
      </c>
      <c r="I7" s="89">
        <f>'posebni dio KN_NE VRIJEDI'!F73+'posebni dio KN_NE VRIJEDI'!F223+'posebni dio KN_NE VRIJEDI'!F287+'posebni dio KN_NE VRIJEDI'!F311+'posebni dio KN_NE VRIJEDI'!F329+'posebni dio KN_NE VRIJEDI'!F347+'posebni dio KN_NE VRIJEDI'!F365+'posebni dio KN_NE VRIJEDI'!F380+'posebni dio KN_NE VRIJEDI'!F396+'posebni dio KN_NE VRIJEDI'!F417+'posebni dio KN_NE VRIJEDI'!F433+'posebni dio KN_NE VRIJEDI'!F445+'posebni dio KN_NE VRIJEDI'!F462+'posebni dio KN_NE VRIJEDI'!F469</f>
        <v>220320000</v>
      </c>
      <c r="J7" s="89">
        <f>'posebni dio KN_NE VRIJEDI'!G73+'posebni dio KN_NE VRIJEDI'!G223+'posebni dio KN_NE VRIJEDI'!G287+'posebni dio KN_NE VRIJEDI'!G311+'posebni dio KN_NE VRIJEDI'!G329+'posebni dio KN_NE VRIJEDI'!G347+'posebni dio KN_NE VRIJEDI'!G365+'posebni dio KN_NE VRIJEDI'!G380+'posebni dio KN_NE VRIJEDI'!G396+'posebni dio KN_NE VRIJEDI'!G417+'posebni dio KN_NE VRIJEDI'!G433+'posebni dio KN_NE VRIJEDI'!G445+'posebni dio KN_NE VRIJEDI'!G462+'posebni dio KN_NE VRIJEDI'!G469</f>
        <v>231780000</v>
      </c>
      <c r="K7" s="105">
        <f t="shared" si="1"/>
        <v>106.80121647774399</v>
      </c>
      <c r="L7" s="89">
        <f>'posebni dio KN_NE VRIJEDI'!I73+'posebni dio KN_NE VRIJEDI'!I223+'posebni dio KN_NE VRIJEDI'!I287+'posebni dio KN_NE VRIJEDI'!I311+'posebni dio KN_NE VRIJEDI'!I329+'posebni dio KN_NE VRIJEDI'!I347+'posebni dio KN_NE VRIJEDI'!I365+'posebni dio KN_NE VRIJEDI'!I380+'posebni dio KN_NE VRIJEDI'!I396+'posebni dio KN_NE VRIJEDI'!I417+'posebni dio KN_NE VRIJEDI'!I433+'posebni dio KN_NE VRIJEDI'!I445+'posebni dio KN_NE VRIJEDI'!I462+'posebni dio KN_NE VRIJEDI'!I469</f>
        <v>239458000</v>
      </c>
      <c r="M7" s="127">
        <f t="shared" si="2"/>
        <v>103.31262404003796</v>
      </c>
      <c r="N7" s="89">
        <f>'posebni dio KN_NE VRIJEDI'!K73+'posebni dio KN_NE VRIJEDI'!K223+'posebni dio KN_NE VRIJEDI'!K287+'posebni dio KN_NE VRIJEDI'!K311+'posebni dio KN_NE VRIJEDI'!K329+'posebni dio KN_NE VRIJEDI'!K347+'posebni dio KN_NE VRIJEDI'!K365+'posebni dio KN_NE VRIJEDI'!K380+'posebni dio KN_NE VRIJEDI'!K396+'posebni dio KN_NE VRIJEDI'!K417+'posebni dio KN_NE VRIJEDI'!K433+'posebni dio KN_NE VRIJEDI'!K445+'posebni dio KN_NE VRIJEDI'!K462+'posebni dio KN_NE VRIJEDI'!K469</f>
        <v>241782000</v>
      </c>
      <c r="O7" s="127">
        <f t="shared" si="0"/>
        <v>100.9705251025232</v>
      </c>
    </row>
    <row r="8" spans="3:15" s="113" customFormat="1" ht="13.5">
      <c r="C8" s="124"/>
      <c r="D8" s="125">
        <v>3113</v>
      </c>
      <c r="E8" s="126" t="s">
        <v>57</v>
      </c>
      <c r="F8" s="89">
        <f>'posebni dio KN_NE VRIJEDI'!C74+'posebni dio KN_NE VRIJEDI'!C224</f>
        <v>1305631</v>
      </c>
      <c r="G8" s="89">
        <f>'posebni dio KN_NE VRIJEDI'!D74+'posebni dio KN_NE VRIJEDI'!D224</f>
        <v>1200000</v>
      </c>
      <c r="H8" s="89">
        <f>'posebni dio KN_NE VRIJEDI'!E74+'posebni dio KN_NE VRIJEDI'!E224</f>
        <v>1200000</v>
      </c>
      <c r="I8" s="89">
        <f>'posebni dio KN_NE VRIJEDI'!F74+'posebni dio KN_NE VRIJEDI'!F224</f>
        <v>1348000</v>
      </c>
      <c r="J8" s="89">
        <f>'posebni dio KN_NE VRIJEDI'!G74+'posebni dio KN_NE VRIJEDI'!G224</f>
        <v>1417000</v>
      </c>
      <c r="K8" s="105">
        <f t="shared" si="1"/>
        <v>118.08333333333334</v>
      </c>
      <c r="L8" s="89">
        <f>'posebni dio KN_NE VRIJEDI'!I74+'posebni dio KN_NE VRIJEDI'!I224</f>
        <v>1453000</v>
      </c>
      <c r="M8" s="127">
        <f t="shared" si="2"/>
        <v>102.54057868736768</v>
      </c>
      <c r="N8" s="89">
        <f>'posebni dio KN_NE VRIJEDI'!K74+'posebni dio KN_NE VRIJEDI'!K224</f>
        <v>1453000</v>
      </c>
      <c r="O8" s="127">
        <f t="shared" si="0"/>
        <v>100</v>
      </c>
    </row>
    <row r="9" spans="3:15" s="113" customFormat="1" ht="13.5">
      <c r="C9" s="124"/>
      <c r="D9" s="125">
        <v>3114</v>
      </c>
      <c r="E9" s="126" t="s">
        <v>136</v>
      </c>
      <c r="F9" s="89">
        <f>'posebni dio KN_NE VRIJEDI'!C75+'posebni dio KN_NE VRIJEDI'!C225</f>
        <v>31462510</v>
      </c>
      <c r="G9" s="89">
        <f>'posebni dio KN_NE VRIJEDI'!D75+'posebni dio KN_NE VRIJEDI'!D225</f>
        <v>31700000</v>
      </c>
      <c r="H9" s="89">
        <f>'posebni dio KN_NE VRIJEDI'!E75+'posebni dio KN_NE VRIJEDI'!E225</f>
        <v>31700000</v>
      </c>
      <c r="I9" s="89">
        <f>'posebni dio KN_NE VRIJEDI'!F75+'posebni dio KN_NE VRIJEDI'!F225</f>
        <v>31700000</v>
      </c>
      <c r="J9" s="89">
        <f>'posebni dio KN_NE VRIJEDI'!G75+'posebni dio KN_NE VRIJEDI'!G225</f>
        <v>33350000</v>
      </c>
      <c r="K9" s="105">
        <f t="shared" si="1"/>
        <v>105.20504731861197</v>
      </c>
      <c r="L9" s="89">
        <f>'posebni dio KN_NE VRIJEDI'!I75+'posebni dio KN_NE VRIJEDI'!I225</f>
        <v>34225000</v>
      </c>
      <c r="M9" s="127">
        <f t="shared" si="2"/>
        <v>102.62368815592204</v>
      </c>
      <c r="N9" s="89">
        <f>'posebni dio KN_NE VRIJEDI'!K75+'posebni dio KN_NE VRIJEDI'!K225</f>
        <v>34225000</v>
      </c>
      <c r="O9" s="127">
        <f t="shared" si="0"/>
        <v>100</v>
      </c>
    </row>
    <row r="10" spans="3:15" s="113" customFormat="1" ht="13.5">
      <c r="C10" s="123">
        <v>312</v>
      </c>
      <c r="D10" s="161"/>
      <c r="E10" s="162" t="s">
        <v>58</v>
      </c>
      <c r="F10" s="92">
        <f>F11</f>
        <v>12195767</v>
      </c>
      <c r="G10" s="92">
        <f>G11</f>
        <v>12090000</v>
      </c>
      <c r="H10" s="92">
        <f>H11</f>
        <v>12090000</v>
      </c>
      <c r="I10" s="92">
        <f>I11</f>
        <v>12090000</v>
      </c>
      <c r="J10" s="92">
        <f>J11</f>
        <v>13050000</v>
      </c>
      <c r="K10" s="104">
        <f t="shared" si="1"/>
        <v>107.94044665012407</v>
      </c>
      <c r="L10" s="92">
        <f>L11</f>
        <v>13050000</v>
      </c>
      <c r="M10" s="122">
        <f t="shared" si="2"/>
        <v>100</v>
      </c>
      <c r="N10" s="92">
        <f>N11</f>
        <v>13050000</v>
      </c>
      <c r="O10" s="122">
        <f t="shared" si="0"/>
        <v>100</v>
      </c>
    </row>
    <row r="11" spans="3:15" s="113" customFormat="1" ht="13.5">
      <c r="C11" s="124"/>
      <c r="D11" s="125">
        <v>3121</v>
      </c>
      <c r="E11" s="126" t="s">
        <v>58</v>
      </c>
      <c r="F11" s="89">
        <f>'posebni dio KN_NE VRIJEDI'!C77+'posebni dio KN_NE VRIJEDI'!C227</f>
        <v>12195767</v>
      </c>
      <c r="G11" s="89">
        <f>'posebni dio KN_NE VRIJEDI'!D77+'posebni dio KN_NE VRIJEDI'!D227</f>
        <v>12090000</v>
      </c>
      <c r="H11" s="89">
        <f>'posebni dio KN_NE VRIJEDI'!E77+'posebni dio KN_NE VRIJEDI'!E227</f>
        <v>12090000</v>
      </c>
      <c r="I11" s="89">
        <f>'posebni dio KN_NE VRIJEDI'!F77+'posebni dio KN_NE VRIJEDI'!F227</f>
        <v>12090000</v>
      </c>
      <c r="J11" s="89">
        <f>'posebni dio KN_NE VRIJEDI'!G77+'posebni dio KN_NE VRIJEDI'!G227</f>
        <v>13050000</v>
      </c>
      <c r="K11" s="105">
        <f t="shared" si="1"/>
        <v>107.94044665012407</v>
      </c>
      <c r="L11" s="89">
        <f>'posebni dio KN_NE VRIJEDI'!I77+'posebni dio KN_NE VRIJEDI'!I227</f>
        <v>13050000</v>
      </c>
      <c r="M11" s="127">
        <f t="shared" si="2"/>
        <v>100</v>
      </c>
      <c r="N11" s="89">
        <f>'posebni dio KN_NE VRIJEDI'!K77+'posebni dio KN_NE VRIJEDI'!K227</f>
        <v>13050000</v>
      </c>
      <c r="O11" s="127">
        <f t="shared" si="0"/>
        <v>100</v>
      </c>
    </row>
    <row r="12" spans="3:15" s="113" customFormat="1" ht="13.5">
      <c r="C12" s="123">
        <v>313</v>
      </c>
      <c r="D12" s="161"/>
      <c r="E12" s="162" t="s">
        <v>59</v>
      </c>
      <c r="F12" s="92">
        <f>F13+F14</f>
        <v>38233690</v>
      </c>
      <c r="G12" s="92">
        <f>G13+G14</f>
        <v>39800000</v>
      </c>
      <c r="H12" s="92">
        <f>H13+H14</f>
        <v>40780000</v>
      </c>
      <c r="I12" s="92">
        <f>I13+I14</f>
        <v>41324000</v>
      </c>
      <c r="J12" s="92">
        <f>J13+J14</f>
        <v>43666000</v>
      </c>
      <c r="K12" s="104">
        <f t="shared" si="1"/>
        <v>107.07699852869052</v>
      </c>
      <c r="L12" s="92">
        <f>L13+L14</f>
        <v>45069000</v>
      </c>
      <c r="M12" s="122">
        <f t="shared" si="2"/>
        <v>103.21302615307104</v>
      </c>
      <c r="N12" s="92">
        <f>N13+N14</f>
        <v>45369000</v>
      </c>
      <c r="O12" s="122">
        <f t="shared" si="0"/>
        <v>100.66564600945217</v>
      </c>
    </row>
    <row r="13" spans="3:15" s="113" customFormat="1" ht="13.5">
      <c r="C13" s="124"/>
      <c r="D13" s="125">
        <v>3132</v>
      </c>
      <c r="E13" s="126" t="s">
        <v>95</v>
      </c>
      <c r="F13" s="89">
        <f>'posebni dio KN_NE VRIJEDI'!C79+'posebni dio KN_NE VRIJEDI'!C229+'posebni dio KN_NE VRIJEDI'!C289+'posebni dio KN_NE VRIJEDI'!C313+'posebni dio KN_NE VRIJEDI'!C331+'posebni dio KN_NE VRIJEDI'!C349+'posebni dio KN_NE VRIJEDI'!C367+'posebni dio KN_NE VRIJEDI'!C382+'posebni dio KN_NE VRIJEDI'!C398+'posebni dio KN_NE VRIJEDI'!C419+'posebni dio KN_NE VRIJEDI'!C435+'posebni dio KN_NE VRIJEDI'!C447+'posebni dio KN_NE VRIJEDI'!C464+'posebni dio KN_NE VRIJEDI'!C471</f>
        <v>38230064</v>
      </c>
      <c r="G13" s="89">
        <f>'posebni dio KN_NE VRIJEDI'!D79+'posebni dio KN_NE VRIJEDI'!D229+'posebni dio KN_NE VRIJEDI'!D289+'posebni dio KN_NE VRIJEDI'!D313+'posebni dio KN_NE VRIJEDI'!D331+'posebni dio KN_NE VRIJEDI'!D349+'posebni dio KN_NE VRIJEDI'!D367+'posebni dio KN_NE VRIJEDI'!D382+'posebni dio KN_NE VRIJEDI'!D398+'posebni dio KN_NE VRIJEDI'!D419+'posebni dio KN_NE VRIJEDI'!D435+'posebni dio KN_NE VRIJEDI'!D447+'posebni dio KN_NE VRIJEDI'!D464+'posebni dio KN_NE VRIJEDI'!D471</f>
        <v>39800000</v>
      </c>
      <c r="H13" s="89">
        <f>'posebni dio KN_NE VRIJEDI'!E79+'posebni dio KN_NE VRIJEDI'!E229+'posebni dio KN_NE VRIJEDI'!E289+'posebni dio KN_NE VRIJEDI'!E313+'posebni dio KN_NE VRIJEDI'!E331+'posebni dio KN_NE VRIJEDI'!E349+'posebni dio KN_NE VRIJEDI'!E367+'posebni dio KN_NE VRIJEDI'!E382+'posebni dio KN_NE VRIJEDI'!E398+'posebni dio KN_NE VRIJEDI'!E419+'posebni dio KN_NE VRIJEDI'!E435+'posebni dio KN_NE VRIJEDI'!E447+'posebni dio KN_NE VRIJEDI'!E464+'posebni dio KN_NE VRIJEDI'!E471</f>
        <v>40780000</v>
      </c>
      <c r="I13" s="89">
        <f>'posebni dio KN_NE VRIJEDI'!F79+'posebni dio KN_NE VRIJEDI'!F229+'posebni dio KN_NE VRIJEDI'!F289+'posebni dio KN_NE VRIJEDI'!F313+'posebni dio KN_NE VRIJEDI'!F331+'posebni dio KN_NE VRIJEDI'!F349+'posebni dio KN_NE VRIJEDI'!F367+'posebni dio KN_NE VRIJEDI'!F382+'posebni dio KN_NE VRIJEDI'!F398+'posebni dio KN_NE VRIJEDI'!F419+'posebni dio KN_NE VRIJEDI'!F435+'posebni dio KN_NE VRIJEDI'!F447+'posebni dio KN_NE VRIJEDI'!F464+'posebni dio KN_NE VRIJEDI'!F471</f>
        <v>41324000</v>
      </c>
      <c r="J13" s="89">
        <f>'posebni dio KN_NE VRIJEDI'!G79+'posebni dio KN_NE VRIJEDI'!G229+'posebni dio KN_NE VRIJEDI'!G289+'posebni dio KN_NE VRIJEDI'!G313+'posebni dio KN_NE VRIJEDI'!G331+'posebni dio KN_NE VRIJEDI'!G349+'posebni dio KN_NE VRIJEDI'!G367+'posebni dio KN_NE VRIJEDI'!G382+'posebni dio KN_NE VRIJEDI'!G398+'posebni dio KN_NE VRIJEDI'!G419+'posebni dio KN_NE VRIJEDI'!G435+'posebni dio KN_NE VRIJEDI'!G447+'posebni dio KN_NE VRIJEDI'!G464+'posebni dio KN_NE VRIJEDI'!G471</f>
        <v>43666000</v>
      </c>
      <c r="K13" s="105">
        <f t="shared" si="1"/>
        <v>107.07699852869052</v>
      </c>
      <c r="L13" s="89">
        <f>'posebni dio KN_NE VRIJEDI'!I79+'posebni dio KN_NE VRIJEDI'!I229+'posebni dio KN_NE VRIJEDI'!I289+'posebni dio KN_NE VRIJEDI'!I313+'posebni dio KN_NE VRIJEDI'!I331+'posebni dio KN_NE VRIJEDI'!I349+'posebni dio KN_NE VRIJEDI'!I367+'posebni dio KN_NE VRIJEDI'!I382+'posebni dio KN_NE VRIJEDI'!I398+'posebni dio KN_NE VRIJEDI'!I419+'posebni dio KN_NE VRIJEDI'!I435+'posebni dio KN_NE VRIJEDI'!I447+'posebni dio KN_NE VRIJEDI'!I464+'posebni dio KN_NE VRIJEDI'!I471</f>
        <v>45069000</v>
      </c>
      <c r="M13" s="127">
        <f t="shared" si="2"/>
        <v>103.21302615307104</v>
      </c>
      <c r="N13" s="89">
        <f>'posebni dio KN_NE VRIJEDI'!K79+'posebni dio KN_NE VRIJEDI'!K229+'posebni dio KN_NE VRIJEDI'!K289+'posebni dio KN_NE VRIJEDI'!K313+'posebni dio KN_NE VRIJEDI'!K331+'posebni dio KN_NE VRIJEDI'!K349+'posebni dio KN_NE VRIJEDI'!K367+'posebni dio KN_NE VRIJEDI'!K382+'posebni dio KN_NE VRIJEDI'!K398+'posebni dio KN_NE VRIJEDI'!K419+'posebni dio KN_NE VRIJEDI'!K435+'posebni dio KN_NE VRIJEDI'!K447+'posebni dio KN_NE VRIJEDI'!K464+'posebni dio KN_NE VRIJEDI'!K471</f>
        <v>45369000</v>
      </c>
      <c r="O13" s="127">
        <f t="shared" si="0"/>
        <v>100.66564600945217</v>
      </c>
    </row>
    <row r="14" spans="3:15" s="113" customFormat="1" ht="27">
      <c r="C14" s="124"/>
      <c r="D14" s="163">
        <v>3133</v>
      </c>
      <c r="E14" s="164" t="s">
        <v>98</v>
      </c>
      <c r="F14" s="89">
        <f>'posebni dio KN_NE VRIJEDI'!C80+'posebni dio KN_NE VRIJEDI'!C230+'posebni dio KN_NE VRIJEDI'!C290+'posebni dio KN_NE VRIJEDI'!C314+'posebni dio KN_NE VRIJEDI'!C332+'posebni dio KN_NE VRIJEDI'!C350+'posebni dio KN_NE VRIJEDI'!C383+'posebni dio KN_NE VRIJEDI'!C399+'posebni dio KN_NE VRIJEDI'!C420+'posebni dio KN_NE VRIJEDI'!C436+'posebni dio KN_NE VRIJEDI'!C448+'posebni dio KN_NE VRIJEDI'!C368</f>
        <v>3626</v>
      </c>
      <c r="G14" s="89">
        <f>'posebni dio KN_NE VRIJEDI'!D80+'posebni dio KN_NE VRIJEDI'!D230+'posebni dio KN_NE VRIJEDI'!D290+'posebni dio KN_NE VRIJEDI'!D314+'posebni dio KN_NE VRIJEDI'!D332+'posebni dio KN_NE VRIJEDI'!D350+'posebni dio KN_NE VRIJEDI'!D383+'posebni dio KN_NE VRIJEDI'!D399+'posebni dio KN_NE VRIJEDI'!D420+'posebni dio KN_NE VRIJEDI'!D436+'posebni dio KN_NE VRIJEDI'!D448+'posebni dio KN_NE VRIJEDI'!D368</f>
        <v>0</v>
      </c>
      <c r="H14" s="89">
        <f>'posebni dio KN_NE VRIJEDI'!E80+'posebni dio KN_NE VRIJEDI'!E230+'posebni dio KN_NE VRIJEDI'!E290+'posebni dio KN_NE VRIJEDI'!E314+'posebni dio KN_NE VRIJEDI'!E332+'posebni dio KN_NE VRIJEDI'!E350+'posebni dio KN_NE VRIJEDI'!E383+'posebni dio KN_NE VRIJEDI'!E399+'posebni dio KN_NE VRIJEDI'!E420+'posebni dio KN_NE VRIJEDI'!E436+'posebni dio KN_NE VRIJEDI'!E448+'posebni dio KN_NE VRIJEDI'!E368</f>
        <v>0</v>
      </c>
      <c r="I14" s="89">
        <f>'posebni dio KN_NE VRIJEDI'!F80+'posebni dio KN_NE VRIJEDI'!F230+'posebni dio KN_NE VRIJEDI'!F290+'posebni dio KN_NE VRIJEDI'!F314+'posebni dio KN_NE VRIJEDI'!F332+'posebni dio KN_NE VRIJEDI'!F350+'posebni dio KN_NE VRIJEDI'!F383+'posebni dio KN_NE VRIJEDI'!F399+'posebni dio KN_NE VRIJEDI'!F420+'posebni dio KN_NE VRIJEDI'!F436+'posebni dio KN_NE VRIJEDI'!F448+'posebni dio KN_NE VRIJEDI'!F368</f>
        <v>0</v>
      </c>
      <c r="J14" s="89">
        <f>'posebni dio KN_NE VRIJEDI'!G80+'posebni dio KN_NE VRIJEDI'!G230+'posebni dio KN_NE VRIJEDI'!G290+'posebni dio KN_NE VRIJEDI'!G314+'posebni dio KN_NE VRIJEDI'!G332+'posebni dio KN_NE VRIJEDI'!G350+'posebni dio KN_NE VRIJEDI'!G383+'posebni dio KN_NE VRIJEDI'!G399+'posebni dio KN_NE VRIJEDI'!G420+'posebni dio KN_NE VRIJEDI'!G436+'posebni dio KN_NE VRIJEDI'!G448+'posebni dio KN_NE VRIJEDI'!G368</f>
        <v>0</v>
      </c>
      <c r="K14" s="105" t="e">
        <f t="shared" si="1"/>
        <v>#DIV/0!</v>
      </c>
      <c r="L14" s="89">
        <f>'posebni dio KN_NE VRIJEDI'!I80+'posebni dio KN_NE VRIJEDI'!I230+'posebni dio KN_NE VRIJEDI'!I290+'posebni dio KN_NE VRIJEDI'!I314+'posebni dio KN_NE VRIJEDI'!I332+'posebni dio KN_NE VRIJEDI'!I350+'posebni dio KN_NE VRIJEDI'!I383+'posebni dio KN_NE VRIJEDI'!I399+'posebni dio KN_NE VRIJEDI'!I420+'posebni dio KN_NE VRIJEDI'!I436+'posebni dio KN_NE VRIJEDI'!I448+'posebni dio KN_NE VRIJEDI'!I368</f>
        <v>0</v>
      </c>
      <c r="M14" s="127"/>
      <c r="N14" s="89">
        <f>'posebni dio KN_NE VRIJEDI'!K80+'posebni dio KN_NE VRIJEDI'!K230+'posebni dio KN_NE VRIJEDI'!K290+'posebni dio KN_NE VRIJEDI'!K314+'posebni dio KN_NE VRIJEDI'!K332+'posebni dio KN_NE VRIJEDI'!K350+'posebni dio KN_NE VRIJEDI'!K383+'posebni dio KN_NE VRIJEDI'!K399+'posebni dio KN_NE VRIJEDI'!K420+'posebni dio KN_NE VRIJEDI'!K436+'posebni dio KN_NE VRIJEDI'!K448+'posebni dio KN_NE VRIJEDI'!K368</f>
        <v>0</v>
      </c>
      <c r="O14" s="127"/>
    </row>
    <row r="15" spans="2:15" s="113" customFormat="1" ht="13.5" customHeight="1">
      <c r="B15" s="123">
        <v>32</v>
      </c>
      <c r="C15" s="123"/>
      <c r="D15" s="161"/>
      <c r="E15" s="165" t="s">
        <v>5</v>
      </c>
      <c r="F15" s="92">
        <f>F16+F21+F27+F37+F39</f>
        <v>81571590</v>
      </c>
      <c r="G15" s="92">
        <f aca="true" t="shared" si="3" ref="G15:L15">G16+G21+G27+G37+G39</f>
        <v>169490000</v>
      </c>
      <c r="H15" s="92">
        <f>H16+H21+H27+H37+H39</f>
        <v>169390000</v>
      </c>
      <c r="I15" s="92">
        <f>I16+I21+I27+I37+I39</f>
        <v>113867000</v>
      </c>
      <c r="J15" s="92">
        <f t="shared" si="3"/>
        <v>131947000</v>
      </c>
      <c r="K15" s="104">
        <f t="shared" si="1"/>
        <v>77.89538933821359</v>
      </c>
      <c r="L15" s="92">
        <f t="shared" si="3"/>
        <v>113220000</v>
      </c>
      <c r="M15" s="122">
        <f t="shared" si="2"/>
        <v>85.80718015566856</v>
      </c>
      <c r="N15" s="92">
        <f>N16+N21+N27+N37+N39</f>
        <v>114220000</v>
      </c>
      <c r="O15" s="122">
        <f aca="true" t="shared" si="4" ref="O15:O46">N15/L15*100</f>
        <v>100.88323617735382</v>
      </c>
    </row>
    <row r="16" spans="3:15" s="113" customFormat="1" ht="13.5">
      <c r="C16" s="123">
        <v>321</v>
      </c>
      <c r="D16" s="161"/>
      <c r="E16" s="165" t="s">
        <v>9</v>
      </c>
      <c r="F16" s="92">
        <f>SUM(F17:F20)</f>
        <v>8409382</v>
      </c>
      <c r="G16" s="92">
        <f>SUM(G17:G20)</f>
        <v>10135000</v>
      </c>
      <c r="H16" s="92">
        <f>SUM(H17:H20)</f>
        <v>9835000</v>
      </c>
      <c r="I16" s="92">
        <f>SUM(I17:I20)</f>
        <v>9797000</v>
      </c>
      <c r="J16" s="92">
        <f>SUM(J17:J20)</f>
        <v>10497000</v>
      </c>
      <c r="K16" s="104">
        <f t="shared" si="1"/>
        <v>106.73106253177427</v>
      </c>
      <c r="L16" s="92">
        <f>SUM(L17:L20)</f>
        <v>10085000</v>
      </c>
      <c r="M16" s="122">
        <f t="shared" si="2"/>
        <v>96.07506906735259</v>
      </c>
      <c r="N16" s="92">
        <f>SUM(N17:N20)</f>
        <v>10085000</v>
      </c>
      <c r="O16" s="122">
        <f t="shared" si="4"/>
        <v>100</v>
      </c>
    </row>
    <row r="17" spans="3:15" s="113" customFormat="1" ht="13.5">
      <c r="C17" s="123"/>
      <c r="D17" s="125">
        <v>3211</v>
      </c>
      <c r="E17" s="166" t="s">
        <v>60</v>
      </c>
      <c r="F17" s="89">
        <f>'posebni dio KN_NE VRIJEDI'!C83+'posebni dio KN_NE VRIJEDI'!C233+'posebni dio KN_NE VRIJEDI'!C293+'posebni dio KN_NE VRIJEDI'!C317+'posebni dio KN_NE VRIJEDI'!C335+'posebni dio KN_NE VRIJEDI'!C353+'posebni dio KN_NE VRIJEDI'!C371+'posebni dio KN_NE VRIJEDI'!C386+'posebni dio KN_NE VRIJEDI'!C402+'posebni dio KN_NE VRIJEDI'!C423+'posebni dio KN_NE VRIJEDI'!C439+'posebni dio KN_NE VRIJEDI'!C451+'posebni dio KN_NE VRIJEDI'!C479</f>
        <v>142344</v>
      </c>
      <c r="G17" s="89">
        <f>'posebni dio KN_NE VRIJEDI'!D83+'posebni dio KN_NE VRIJEDI'!D233+'posebni dio KN_NE VRIJEDI'!D293+'posebni dio KN_NE VRIJEDI'!D317+'posebni dio KN_NE VRIJEDI'!D335+'posebni dio KN_NE VRIJEDI'!D353+'posebni dio KN_NE VRIJEDI'!D371+'posebni dio KN_NE VRIJEDI'!D386+'posebni dio KN_NE VRIJEDI'!D402+'posebni dio KN_NE VRIJEDI'!D423+'posebni dio KN_NE VRIJEDI'!D439+'posebni dio KN_NE VRIJEDI'!D451+'posebni dio KN_NE VRIJEDI'!D479</f>
        <v>510000</v>
      </c>
      <c r="H17" s="89">
        <f>'posebni dio KN_NE VRIJEDI'!E83+'posebni dio KN_NE VRIJEDI'!E233+'posebni dio KN_NE VRIJEDI'!E293+'posebni dio KN_NE VRIJEDI'!E317+'posebni dio KN_NE VRIJEDI'!E335+'posebni dio KN_NE VRIJEDI'!E353+'posebni dio KN_NE VRIJEDI'!E371+'posebni dio KN_NE VRIJEDI'!E386+'posebni dio KN_NE VRIJEDI'!E402+'posebni dio KN_NE VRIJEDI'!E423+'posebni dio KN_NE VRIJEDI'!E439+'posebni dio KN_NE VRIJEDI'!E451+'posebni dio KN_NE VRIJEDI'!E479</f>
        <v>510000</v>
      </c>
      <c r="I17" s="89">
        <f>'posebni dio KN_NE VRIJEDI'!F83+'posebni dio KN_NE VRIJEDI'!F233+'posebni dio KN_NE VRIJEDI'!F293+'posebni dio KN_NE VRIJEDI'!F317+'posebni dio KN_NE VRIJEDI'!F335+'posebni dio KN_NE VRIJEDI'!F353+'posebni dio KN_NE VRIJEDI'!F371+'posebni dio KN_NE VRIJEDI'!F386+'posebni dio KN_NE VRIJEDI'!F402+'posebni dio KN_NE VRIJEDI'!F423+'posebni dio KN_NE VRIJEDI'!F439+'posebni dio KN_NE VRIJEDI'!F451+'posebni dio KN_NE VRIJEDI'!F479</f>
        <v>472000</v>
      </c>
      <c r="J17" s="89">
        <f>'posebni dio KN_NE VRIJEDI'!G83+'posebni dio KN_NE VRIJEDI'!G233+'posebni dio KN_NE VRIJEDI'!G293+'posebni dio KN_NE VRIJEDI'!G317+'posebni dio KN_NE VRIJEDI'!G335+'posebni dio KN_NE VRIJEDI'!G353+'posebni dio KN_NE VRIJEDI'!G371+'posebni dio KN_NE VRIJEDI'!G386+'posebni dio KN_NE VRIJEDI'!G402+'posebni dio KN_NE VRIJEDI'!G423+'posebni dio KN_NE VRIJEDI'!G439+'posebni dio KN_NE VRIJEDI'!G451+'posebni dio KN_NE VRIJEDI'!G479</f>
        <v>922000</v>
      </c>
      <c r="K17" s="105">
        <f t="shared" si="1"/>
        <v>180.7843137254902</v>
      </c>
      <c r="L17" s="89">
        <f>'posebni dio KN_NE VRIJEDI'!I83+'posebni dio KN_NE VRIJEDI'!I233+'posebni dio KN_NE VRIJEDI'!I293+'posebni dio KN_NE VRIJEDI'!I317+'posebni dio KN_NE VRIJEDI'!I335+'posebni dio KN_NE VRIJEDI'!I353+'posebni dio KN_NE VRIJEDI'!I371+'posebni dio KN_NE VRIJEDI'!I386+'posebni dio KN_NE VRIJEDI'!I402+'posebni dio KN_NE VRIJEDI'!I423+'posebni dio KN_NE VRIJEDI'!I439+'posebni dio KN_NE VRIJEDI'!I451+'posebni dio KN_NE VRIJEDI'!I479</f>
        <v>510000</v>
      </c>
      <c r="M17" s="127">
        <f t="shared" si="2"/>
        <v>55.31453362255966</v>
      </c>
      <c r="N17" s="89">
        <f>'posebni dio KN_NE VRIJEDI'!K83+'posebni dio KN_NE VRIJEDI'!K233+'posebni dio KN_NE VRIJEDI'!K293+'posebni dio KN_NE VRIJEDI'!K317+'posebni dio KN_NE VRIJEDI'!K335+'posebni dio KN_NE VRIJEDI'!K353+'posebni dio KN_NE VRIJEDI'!K371+'posebni dio KN_NE VRIJEDI'!K386+'posebni dio KN_NE VRIJEDI'!K402+'posebni dio KN_NE VRIJEDI'!K423+'posebni dio KN_NE VRIJEDI'!K439+'posebni dio KN_NE VRIJEDI'!K451+'posebni dio KN_NE VRIJEDI'!K479</f>
        <v>510000</v>
      </c>
      <c r="O17" s="127">
        <f t="shared" si="4"/>
        <v>100</v>
      </c>
    </row>
    <row r="18" spans="3:15" s="113" customFormat="1" ht="27">
      <c r="C18" s="123"/>
      <c r="D18" s="125">
        <v>3212</v>
      </c>
      <c r="E18" s="167" t="s">
        <v>61</v>
      </c>
      <c r="F18" s="89">
        <f>'posebni dio KN_NE VRIJEDI'!C84+'posebni dio KN_NE VRIJEDI'!C234</f>
        <v>8083497</v>
      </c>
      <c r="G18" s="89">
        <f>'posebni dio KN_NE VRIJEDI'!D84+'posebni dio KN_NE VRIJEDI'!D234</f>
        <v>9000000</v>
      </c>
      <c r="H18" s="89">
        <f>'posebni dio KN_NE VRIJEDI'!E84+'posebni dio KN_NE VRIJEDI'!E234</f>
        <v>9000000</v>
      </c>
      <c r="I18" s="89">
        <f>'posebni dio KN_NE VRIJEDI'!F84+'posebni dio KN_NE VRIJEDI'!F234</f>
        <v>9000000</v>
      </c>
      <c r="J18" s="89">
        <f>'posebni dio KN_NE VRIJEDI'!G84+'posebni dio KN_NE VRIJEDI'!G234</f>
        <v>9200000</v>
      </c>
      <c r="K18" s="105">
        <f t="shared" si="1"/>
        <v>102.22222222222221</v>
      </c>
      <c r="L18" s="89">
        <f>'posebni dio KN_NE VRIJEDI'!I84+'posebni dio KN_NE VRIJEDI'!I234</f>
        <v>9200000</v>
      </c>
      <c r="M18" s="105">
        <f t="shared" si="2"/>
        <v>100</v>
      </c>
      <c r="N18" s="89">
        <f>'posebni dio KN_NE VRIJEDI'!K84+'posebni dio KN_NE VRIJEDI'!K234</f>
        <v>9200000</v>
      </c>
      <c r="O18" s="105">
        <f t="shared" si="4"/>
        <v>100</v>
      </c>
    </row>
    <row r="19" spans="3:15" s="113" customFormat="1" ht="13.5">
      <c r="C19" s="123"/>
      <c r="D19" s="168" t="s">
        <v>7</v>
      </c>
      <c r="E19" s="166" t="s">
        <v>8</v>
      </c>
      <c r="F19" s="89">
        <f>'posebni dio KN_NE VRIJEDI'!C85+'posebni dio KN_NE VRIJEDI'!C235+'posebni dio KN_NE VRIJEDI'!C294+'posebni dio KN_NE VRIJEDI'!C318+'posebni dio KN_NE VRIJEDI'!C336+'posebni dio KN_NE VRIJEDI'!C354+'posebni dio KN_NE VRIJEDI'!C440+'posebni dio KN_NE VRIJEDI'!C452</f>
        <v>116123</v>
      </c>
      <c r="G19" s="89">
        <f>'posebni dio KN_NE VRIJEDI'!D85+'posebni dio KN_NE VRIJEDI'!D235+'posebni dio KN_NE VRIJEDI'!D294+'posebni dio KN_NE VRIJEDI'!D318+'posebni dio KN_NE VRIJEDI'!D336+'posebni dio KN_NE VRIJEDI'!D354+'posebni dio KN_NE VRIJEDI'!D440+'posebni dio KN_NE VRIJEDI'!D452</f>
        <v>520000</v>
      </c>
      <c r="H19" s="89">
        <f>'posebni dio KN_NE VRIJEDI'!E85+'posebni dio KN_NE VRIJEDI'!E235+'posebni dio KN_NE VRIJEDI'!E294+'posebni dio KN_NE VRIJEDI'!E318+'posebni dio KN_NE VRIJEDI'!E336+'posebni dio KN_NE VRIJEDI'!E354+'posebni dio KN_NE VRIJEDI'!E440+'posebni dio KN_NE VRIJEDI'!E452</f>
        <v>220000</v>
      </c>
      <c r="I19" s="89">
        <f>'posebni dio KN_NE VRIJEDI'!F85+'posebni dio KN_NE VRIJEDI'!F235+'posebni dio KN_NE VRIJEDI'!F294+'posebni dio KN_NE VRIJEDI'!F318+'posebni dio KN_NE VRIJEDI'!F336+'posebni dio KN_NE VRIJEDI'!F354+'posebni dio KN_NE VRIJEDI'!F440+'posebni dio KN_NE VRIJEDI'!F452</f>
        <v>220000</v>
      </c>
      <c r="J19" s="89">
        <f>'posebni dio KN_NE VRIJEDI'!G85+'posebni dio KN_NE VRIJEDI'!G235+'posebni dio KN_NE VRIJEDI'!G294+'posebni dio KN_NE VRIJEDI'!G318+'posebni dio KN_NE VRIJEDI'!G336+'posebni dio KN_NE VRIJEDI'!G354+'posebni dio KN_NE VRIJEDI'!G440+'posebni dio KN_NE VRIJEDI'!G452</f>
        <v>270000</v>
      </c>
      <c r="K19" s="105">
        <f t="shared" si="1"/>
        <v>122.72727272727273</v>
      </c>
      <c r="L19" s="89">
        <f>'posebni dio KN_NE VRIJEDI'!I85+'posebni dio KN_NE VRIJEDI'!I235+'posebni dio KN_NE VRIJEDI'!I294+'posebni dio KN_NE VRIJEDI'!I318+'posebni dio KN_NE VRIJEDI'!I336+'posebni dio KN_NE VRIJEDI'!I354+'posebni dio KN_NE VRIJEDI'!I440+'posebni dio KN_NE VRIJEDI'!I452</f>
        <v>270000</v>
      </c>
      <c r="M19" s="127">
        <f t="shared" si="2"/>
        <v>100</v>
      </c>
      <c r="N19" s="89">
        <f>'posebni dio KN_NE VRIJEDI'!K85+'posebni dio KN_NE VRIJEDI'!K235+'posebni dio KN_NE VRIJEDI'!K294+'posebni dio KN_NE VRIJEDI'!K318+'posebni dio KN_NE VRIJEDI'!K336+'posebni dio KN_NE VRIJEDI'!K354+'posebni dio KN_NE VRIJEDI'!K440+'posebni dio KN_NE VRIJEDI'!K452</f>
        <v>270000</v>
      </c>
      <c r="O19" s="127">
        <f t="shared" si="4"/>
        <v>100</v>
      </c>
    </row>
    <row r="20" spans="3:15" s="113" customFormat="1" ht="13.5">
      <c r="C20" s="123"/>
      <c r="D20" s="168" t="s">
        <v>137</v>
      </c>
      <c r="E20" s="166" t="s">
        <v>138</v>
      </c>
      <c r="F20" s="89">
        <f>'posebni dio KN_NE VRIJEDI'!C86+'posebni dio KN_NE VRIJEDI'!C236+'posebni dio KN_NE VRIJEDI'!C295</f>
        <v>67418</v>
      </c>
      <c r="G20" s="89">
        <f>'posebni dio KN_NE VRIJEDI'!D86+'posebni dio KN_NE VRIJEDI'!D236+'posebni dio KN_NE VRIJEDI'!D295</f>
        <v>105000</v>
      </c>
      <c r="H20" s="89">
        <f>'posebni dio KN_NE VRIJEDI'!E86+'posebni dio KN_NE VRIJEDI'!E236+'posebni dio KN_NE VRIJEDI'!E295</f>
        <v>105000</v>
      </c>
      <c r="I20" s="89">
        <f>'posebni dio KN_NE VRIJEDI'!F86+'posebni dio KN_NE VRIJEDI'!F236+'posebni dio KN_NE VRIJEDI'!F295</f>
        <v>105000</v>
      </c>
      <c r="J20" s="89">
        <f>'posebni dio KN_NE VRIJEDI'!G86+'posebni dio KN_NE VRIJEDI'!G236+'posebni dio KN_NE VRIJEDI'!G295</f>
        <v>105000</v>
      </c>
      <c r="K20" s="105">
        <f t="shared" si="1"/>
        <v>100</v>
      </c>
      <c r="L20" s="89">
        <f>'posebni dio KN_NE VRIJEDI'!I86+'posebni dio KN_NE VRIJEDI'!I236+'posebni dio KN_NE VRIJEDI'!I295</f>
        <v>105000</v>
      </c>
      <c r="M20" s="127">
        <f t="shared" si="2"/>
        <v>100</v>
      </c>
      <c r="N20" s="89">
        <f>'posebni dio KN_NE VRIJEDI'!K86+'posebni dio KN_NE VRIJEDI'!K236+'posebni dio KN_NE VRIJEDI'!K295</f>
        <v>105000</v>
      </c>
      <c r="O20" s="127">
        <f t="shared" si="4"/>
        <v>100</v>
      </c>
    </row>
    <row r="21" spans="3:15" s="113" customFormat="1" ht="13.5">
      <c r="C21" s="123">
        <v>322</v>
      </c>
      <c r="D21" s="168"/>
      <c r="E21" s="169" t="s">
        <v>62</v>
      </c>
      <c r="F21" s="92">
        <f>SUM(F22:F26)</f>
        <v>11930452</v>
      </c>
      <c r="G21" s="92">
        <f>SUM(G22:G26)</f>
        <v>16015000</v>
      </c>
      <c r="H21" s="92">
        <f>SUM(H22:H26)</f>
        <v>16015000</v>
      </c>
      <c r="I21" s="92">
        <f>SUM(I22:I26)</f>
        <v>19715000</v>
      </c>
      <c r="J21" s="92">
        <f>SUM(J22:J26)</f>
        <v>19700000</v>
      </c>
      <c r="K21" s="104">
        <f t="shared" si="1"/>
        <v>123.00967842647519</v>
      </c>
      <c r="L21" s="92">
        <f>SUM(L22:L26)</f>
        <v>19700000</v>
      </c>
      <c r="M21" s="122">
        <f t="shared" si="2"/>
        <v>100</v>
      </c>
      <c r="N21" s="92">
        <f>SUM(N22:N26)</f>
        <v>19700000</v>
      </c>
      <c r="O21" s="122">
        <f t="shared" si="4"/>
        <v>100</v>
      </c>
    </row>
    <row r="22" spans="3:15" s="113" customFormat="1" ht="13.5">
      <c r="C22" s="123"/>
      <c r="D22" s="168">
        <v>3221</v>
      </c>
      <c r="E22" s="126" t="s">
        <v>63</v>
      </c>
      <c r="F22" s="89">
        <f>'posebni dio KN_NE VRIJEDI'!C88+'posebni dio KN_NE VRIJEDI'!C238+'posebni dio KN_NE VRIJEDI'!C297+'posebni dio KN_NE VRIJEDI'!C373+'posebni dio KN_NE VRIJEDI'!C388+'posebni dio KN_NE VRIJEDI'!C404+'posebni dio KN_NE VRIJEDI'!C425</f>
        <v>5537999</v>
      </c>
      <c r="G22" s="89">
        <f>'posebni dio KN_NE VRIJEDI'!D88+'posebni dio KN_NE VRIJEDI'!D238+'posebni dio KN_NE VRIJEDI'!D297+'posebni dio KN_NE VRIJEDI'!D373+'posebni dio KN_NE VRIJEDI'!D388+'posebni dio KN_NE VRIJEDI'!D404+'posebni dio KN_NE VRIJEDI'!D425</f>
        <v>7100000</v>
      </c>
      <c r="H22" s="89">
        <f>'posebni dio KN_NE VRIJEDI'!E88+'posebni dio KN_NE VRIJEDI'!E238+'posebni dio KN_NE VRIJEDI'!E297+'posebni dio KN_NE VRIJEDI'!E373+'posebni dio KN_NE VRIJEDI'!E388+'posebni dio KN_NE VRIJEDI'!E404+'posebni dio KN_NE VRIJEDI'!E425</f>
        <v>7100000</v>
      </c>
      <c r="I22" s="89">
        <f>'posebni dio KN_NE VRIJEDI'!F88+'posebni dio KN_NE VRIJEDI'!F238+'posebni dio KN_NE VRIJEDI'!F297+'posebni dio KN_NE VRIJEDI'!F373+'posebni dio KN_NE VRIJEDI'!F388+'posebni dio KN_NE VRIJEDI'!F404+'posebni dio KN_NE VRIJEDI'!F425</f>
        <v>7000000</v>
      </c>
      <c r="J22" s="89">
        <f>'posebni dio KN_NE VRIJEDI'!G88+'posebni dio KN_NE VRIJEDI'!G238+'posebni dio KN_NE VRIJEDI'!G297+'posebni dio KN_NE VRIJEDI'!G373+'posebni dio KN_NE VRIJEDI'!G388+'posebni dio KN_NE VRIJEDI'!G404+'posebni dio KN_NE VRIJEDI'!G425</f>
        <v>7000000</v>
      </c>
      <c r="K22" s="105">
        <f t="shared" si="1"/>
        <v>98.59154929577466</v>
      </c>
      <c r="L22" s="89">
        <f>'posebni dio KN_NE VRIJEDI'!I88+'posebni dio KN_NE VRIJEDI'!I238+'posebni dio KN_NE VRIJEDI'!I297+'posebni dio KN_NE VRIJEDI'!I373+'posebni dio KN_NE VRIJEDI'!I388+'posebni dio KN_NE VRIJEDI'!I404+'posebni dio KN_NE VRIJEDI'!I425</f>
        <v>7000000</v>
      </c>
      <c r="M22" s="127">
        <f t="shared" si="2"/>
        <v>100</v>
      </c>
      <c r="N22" s="89">
        <f>'posebni dio KN_NE VRIJEDI'!K88+'posebni dio KN_NE VRIJEDI'!K238+'posebni dio KN_NE VRIJEDI'!K297+'posebni dio KN_NE VRIJEDI'!K373+'posebni dio KN_NE VRIJEDI'!K388+'posebni dio KN_NE VRIJEDI'!K404+'posebni dio KN_NE VRIJEDI'!K425</f>
        <v>7000000</v>
      </c>
      <c r="O22" s="127">
        <f t="shared" si="4"/>
        <v>100</v>
      </c>
    </row>
    <row r="23" spans="3:15" s="113" customFormat="1" ht="13.5">
      <c r="C23" s="123"/>
      <c r="D23" s="168">
        <v>3223</v>
      </c>
      <c r="E23" s="126" t="s">
        <v>64</v>
      </c>
      <c r="F23" s="89">
        <f>'posebni dio KN_NE VRIJEDI'!C89+'posebni dio KN_NE VRIJEDI'!C239+'posebni dio KN_NE VRIJEDI'!C389+'posebni dio KN_NE VRIJEDI'!C405+'posebni dio KN_NE VRIJEDI'!C426</f>
        <v>5812784</v>
      </c>
      <c r="G23" s="89">
        <f>'posebni dio KN_NE VRIJEDI'!D89+'posebni dio KN_NE VRIJEDI'!D239+'posebni dio KN_NE VRIJEDI'!D389+'posebni dio KN_NE VRIJEDI'!D405+'posebni dio KN_NE VRIJEDI'!D426</f>
        <v>7900000</v>
      </c>
      <c r="H23" s="89">
        <f>'posebni dio KN_NE VRIJEDI'!E89+'posebni dio KN_NE VRIJEDI'!E239+'posebni dio KN_NE VRIJEDI'!E389+'posebni dio KN_NE VRIJEDI'!E405+'posebni dio KN_NE VRIJEDI'!E426</f>
        <v>7900000</v>
      </c>
      <c r="I23" s="89">
        <f>'posebni dio KN_NE VRIJEDI'!F89+'posebni dio KN_NE VRIJEDI'!F239+'posebni dio KN_NE VRIJEDI'!F389+'posebni dio KN_NE VRIJEDI'!F405+'posebni dio KN_NE VRIJEDI'!F426</f>
        <v>11700000</v>
      </c>
      <c r="J23" s="89">
        <f>'posebni dio KN_NE VRIJEDI'!G89+'posebni dio KN_NE VRIJEDI'!G239+'posebni dio KN_NE VRIJEDI'!G389+'posebni dio KN_NE VRIJEDI'!G405+'posebni dio KN_NE VRIJEDI'!G426</f>
        <v>11600000</v>
      </c>
      <c r="K23" s="105">
        <f t="shared" si="1"/>
        <v>146.8354430379747</v>
      </c>
      <c r="L23" s="89">
        <f>'posebni dio KN_NE VRIJEDI'!I89+'posebni dio KN_NE VRIJEDI'!I239+'posebni dio KN_NE VRIJEDI'!I389+'posebni dio KN_NE VRIJEDI'!I405+'posebni dio KN_NE VRIJEDI'!I426</f>
        <v>11600000</v>
      </c>
      <c r="M23" s="127">
        <f t="shared" si="2"/>
        <v>100</v>
      </c>
      <c r="N23" s="89">
        <f>'posebni dio KN_NE VRIJEDI'!K89+'posebni dio KN_NE VRIJEDI'!K239+'posebni dio KN_NE VRIJEDI'!K389+'posebni dio KN_NE VRIJEDI'!K405+'posebni dio KN_NE VRIJEDI'!K426</f>
        <v>11600000</v>
      </c>
      <c r="O23" s="127">
        <f t="shared" si="4"/>
        <v>100</v>
      </c>
    </row>
    <row r="24" spans="3:15" s="113" customFormat="1" ht="27">
      <c r="C24" s="123"/>
      <c r="D24" s="168">
        <v>3224</v>
      </c>
      <c r="E24" s="170" t="s">
        <v>10</v>
      </c>
      <c r="F24" s="89">
        <f>'posebni dio KN_NE VRIJEDI'!C90+'posebni dio KN_NE VRIJEDI'!C240+'posebni dio KN_NE VRIJEDI'!C474</f>
        <v>288475</v>
      </c>
      <c r="G24" s="89">
        <f>'posebni dio KN_NE VRIJEDI'!D90+'posebni dio KN_NE VRIJEDI'!D240+'posebni dio KN_NE VRIJEDI'!D474</f>
        <v>700000</v>
      </c>
      <c r="H24" s="89">
        <f>'posebni dio KN_NE VRIJEDI'!E90+'posebni dio KN_NE VRIJEDI'!E240+'posebni dio KN_NE VRIJEDI'!E474</f>
        <v>700000</v>
      </c>
      <c r="I24" s="89">
        <f>'posebni dio KN_NE VRIJEDI'!F90+'posebni dio KN_NE VRIJEDI'!F240+'posebni dio KN_NE VRIJEDI'!F474</f>
        <v>700000</v>
      </c>
      <c r="J24" s="89">
        <f>'posebni dio KN_NE VRIJEDI'!G90+'posebni dio KN_NE VRIJEDI'!G240+'posebni dio KN_NE VRIJEDI'!G474</f>
        <v>700000</v>
      </c>
      <c r="K24" s="105">
        <f t="shared" si="1"/>
        <v>100</v>
      </c>
      <c r="L24" s="89">
        <f>'posebni dio KN_NE VRIJEDI'!I90+'posebni dio KN_NE VRIJEDI'!I240+'posebni dio KN_NE VRIJEDI'!I474</f>
        <v>700000</v>
      </c>
      <c r="M24" s="105">
        <f t="shared" si="2"/>
        <v>100</v>
      </c>
      <c r="N24" s="89">
        <f>'posebni dio KN_NE VRIJEDI'!K90+'posebni dio KN_NE VRIJEDI'!K240+'posebni dio KN_NE VRIJEDI'!K474</f>
        <v>700000</v>
      </c>
      <c r="O24" s="105">
        <f t="shared" si="4"/>
        <v>100</v>
      </c>
    </row>
    <row r="25" spans="3:15" s="113" customFormat="1" ht="13.5">
      <c r="C25" s="123"/>
      <c r="D25" s="168" t="s">
        <v>11</v>
      </c>
      <c r="E25" s="171" t="s">
        <v>12</v>
      </c>
      <c r="F25" s="89">
        <f>'posebni dio KN_NE VRIJEDI'!C91+'posebni dio KN_NE VRIJEDI'!C241</f>
        <v>164012</v>
      </c>
      <c r="G25" s="89">
        <f>'posebni dio KN_NE VRIJEDI'!D91+'posebni dio KN_NE VRIJEDI'!D241</f>
        <v>175000</v>
      </c>
      <c r="H25" s="89">
        <f>'posebni dio KN_NE VRIJEDI'!E91+'posebni dio KN_NE VRIJEDI'!E241</f>
        <v>175000</v>
      </c>
      <c r="I25" s="89">
        <f>'posebni dio KN_NE VRIJEDI'!F91+'posebni dio KN_NE VRIJEDI'!F241</f>
        <v>175000</v>
      </c>
      <c r="J25" s="89">
        <f>'posebni dio KN_NE VRIJEDI'!G91+'posebni dio KN_NE VRIJEDI'!G241</f>
        <v>230000</v>
      </c>
      <c r="K25" s="105">
        <f t="shared" si="1"/>
        <v>131.42857142857142</v>
      </c>
      <c r="L25" s="89">
        <f>'posebni dio KN_NE VRIJEDI'!I91+'posebni dio KN_NE VRIJEDI'!I241</f>
        <v>230000</v>
      </c>
      <c r="M25" s="127">
        <f t="shared" si="2"/>
        <v>100</v>
      </c>
      <c r="N25" s="89">
        <f>'posebni dio KN_NE VRIJEDI'!K91+'posebni dio KN_NE VRIJEDI'!K241</f>
        <v>230000</v>
      </c>
      <c r="O25" s="127">
        <f t="shared" si="4"/>
        <v>100</v>
      </c>
    </row>
    <row r="26" spans="3:15" s="113" customFormat="1" ht="13.5">
      <c r="C26" s="124"/>
      <c r="D26" s="168" t="s">
        <v>139</v>
      </c>
      <c r="E26" s="172" t="s">
        <v>140</v>
      </c>
      <c r="F26" s="89">
        <f>'posebni dio KN_NE VRIJEDI'!C92+'posebni dio KN_NE VRIJEDI'!C242</f>
        <v>127182</v>
      </c>
      <c r="G26" s="89">
        <f>'posebni dio KN_NE VRIJEDI'!D92+'posebni dio KN_NE VRIJEDI'!D242</f>
        <v>140000</v>
      </c>
      <c r="H26" s="89">
        <f>'posebni dio KN_NE VRIJEDI'!E92+'posebni dio KN_NE VRIJEDI'!E242</f>
        <v>140000</v>
      </c>
      <c r="I26" s="89">
        <f>'posebni dio KN_NE VRIJEDI'!F92+'posebni dio KN_NE VRIJEDI'!F242</f>
        <v>140000</v>
      </c>
      <c r="J26" s="89">
        <f>'posebni dio KN_NE VRIJEDI'!G92+'posebni dio KN_NE VRIJEDI'!G242</f>
        <v>170000</v>
      </c>
      <c r="K26" s="105">
        <f t="shared" si="1"/>
        <v>121.42857142857142</v>
      </c>
      <c r="L26" s="89">
        <f>'posebni dio KN_NE VRIJEDI'!I92+'posebni dio KN_NE VRIJEDI'!I242</f>
        <v>170000</v>
      </c>
      <c r="M26" s="127">
        <f t="shared" si="2"/>
        <v>100</v>
      </c>
      <c r="N26" s="89">
        <f>'posebni dio KN_NE VRIJEDI'!K92+'posebni dio KN_NE VRIJEDI'!K242</f>
        <v>170000</v>
      </c>
      <c r="O26" s="127">
        <f t="shared" si="4"/>
        <v>100</v>
      </c>
    </row>
    <row r="27" spans="3:15" s="113" customFormat="1" ht="13.5">
      <c r="C27" s="123">
        <v>323</v>
      </c>
      <c r="D27" s="173"/>
      <c r="E27" s="169" t="s">
        <v>13</v>
      </c>
      <c r="F27" s="92">
        <f>SUM(F28:F36)</f>
        <v>55821093</v>
      </c>
      <c r="G27" s="92">
        <f>SUM(G28:G36)</f>
        <v>136000000</v>
      </c>
      <c r="H27" s="92">
        <f>SUM(H28:H36)</f>
        <v>136000000</v>
      </c>
      <c r="I27" s="92">
        <f>SUM(I28:I36)</f>
        <v>77715000</v>
      </c>
      <c r="J27" s="92">
        <f>SUM(J28:J36)</f>
        <v>95465000</v>
      </c>
      <c r="K27" s="104">
        <f t="shared" si="1"/>
        <v>70.19485294117646</v>
      </c>
      <c r="L27" s="92">
        <f>SUM(L28:L36)</f>
        <v>77150000</v>
      </c>
      <c r="M27" s="122">
        <f t="shared" si="2"/>
        <v>80.81495836170323</v>
      </c>
      <c r="N27" s="92">
        <f>SUM(N28:N36)</f>
        <v>78150000</v>
      </c>
      <c r="O27" s="122">
        <f t="shared" si="4"/>
        <v>101.29617627997408</v>
      </c>
    </row>
    <row r="28" spans="3:15" s="113" customFormat="1" ht="13.5">
      <c r="C28" s="123"/>
      <c r="D28" s="125">
        <v>3231</v>
      </c>
      <c r="E28" s="126" t="s">
        <v>65</v>
      </c>
      <c r="F28" s="89">
        <f>'posebni dio KN_NE VRIJEDI'!C94+'posebni dio KN_NE VRIJEDI'!C244+'posebni dio KN_NE VRIJEDI'!C299+'posebni dio KN_NE VRIJEDI'!C375+'posebni dio KN_NE VRIJEDI'!C391+'posebni dio KN_NE VRIJEDI'!C407+'posebni dio KN_NE VRIJEDI'!C428</f>
        <v>15633009</v>
      </c>
      <c r="G28" s="89">
        <f>'posebni dio KN_NE VRIJEDI'!D94+'posebni dio KN_NE VRIJEDI'!D244+'posebni dio KN_NE VRIJEDI'!D299+'posebni dio KN_NE VRIJEDI'!D375+'posebni dio KN_NE VRIJEDI'!D391+'posebni dio KN_NE VRIJEDI'!D407+'posebni dio KN_NE VRIJEDI'!D428</f>
        <v>19250000</v>
      </c>
      <c r="H28" s="89">
        <f>'posebni dio KN_NE VRIJEDI'!E94+'posebni dio KN_NE VRIJEDI'!E244+'posebni dio KN_NE VRIJEDI'!E299+'posebni dio KN_NE VRIJEDI'!E375+'posebni dio KN_NE VRIJEDI'!E391+'posebni dio KN_NE VRIJEDI'!E407+'posebni dio KN_NE VRIJEDI'!E428</f>
        <v>19250000</v>
      </c>
      <c r="I28" s="89">
        <f>'posebni dio KN_NE VRIJEDI'!F94+'posebni dio KN_NE VRIJEDI'!F244+'posebni dio KN_NE VRIJEDI'!F299+'posebni dio KN_NE VRIJEDI'!F375+'posebni dio KN_NE VRIJEDI'!F391+'posebni dio KN_NE VRIJEDI'!F407+'posebni dio KN_NE VRIJEDI'!F428</f>
        <v>19250000</v>
      </c>
      <c r="J28" s="89">
        <f>'posebni dio KN_NE VRIJEDI'!G94+'posebni dio KN_NE VRIJEDI'!G244+'posebni dio KN_NE VRIJEDI'!G299+'posebni dio KN_NE VRIJEDI'!G375+'posebni dio KN_NE VRIJEDI'!G391+'posebni dio KN_NE VRIJEDI'!G407+'posebni dio KN_NE VRIJEDI'!G428</f>
        <v>18500000</v>
      </c>
      <c r="K28" s="105">
        <f t="shared" si="1"/>
        <v>96.1038961038961</v>
      </c>
      <c r="L28" s="89">
        <f>'posebni dio KN_NE VRIJEDI'!I94+'posebni dio KN_NE VRIJEDI'!I244+'posebni dio KN_NE VRIJEDI'!I299+'posebni dio KN_NE VRIJEDI'!I375+'posebni dio KN_NE VRIJEDI'!I391+'posebni dio KN_NE VRIJEDI'!I407+'posebni dio KN_NE VRIJEDI'!I428</f>
        <v>18500000</v>
      </c>
      <c r="M28" s="127">
        <f t="shared" si="2"/>
        <v>100</v>
      </c>
      <c r="N28" s="89">
        <f>'posebni dio KN_NE VRIJEDI'!K94+'posebni dio KN_NE VRIJEDI'!K244+'posebni dio KN_NE VRIJEDI'!K299+'posebni dio KN_NE VRIJEDI'!K375+'posebni dio KN_NE VRIJEDI'!K391+'posebni dio KN_NE VRIJEDI'!K407+'posebni dio KN_NE VRIJEDI'!K428</f>
        <v>18500000</v>
      </c>
      <c r="O28" s="127">
        <f t="shared" si="4"/>
        <v>100</v>
      </c>
    </row>
    <row r="29" spans="3:15" s="113" customFormat="1" ht="13.5">
      <c r="C29" s="123"/>
      <c r="D29" s="125">
        <v>3232</v>
      </c>
      <c r="E29" s="126" t="s">
        <v>14</v>
      </c>
      <c r="F29" s="89">
        <f>'posebni dio KN_NE VRIJEDI'!C95+'posebni dio KN_NE VRIJEDI'!C245</f>
        <v>10594923</v>
      </c>
      <c r="G29" s="89">
        <f>'posebni dio KN_NE VRIJEDI'!D95+'posebni dio KN_NE VRIJEDI'!D245</f>
        <v>11500000</v>
      </c>
      <c r="H29" s="89">
        <f>'posebni dio KN_NE VRIJEDI'!E95+'posebni dio KN_NE VRIJEDI'!E245</f>
        <v>11500000</v>
      </c>
      <c r="I29" s="89">
        <f>'posebni dio KN_NE VRIJEDI'!F95+'posebni dio KN_NE VRIJEDI'!F245</f>
        <v>11300000</v>
      </c>
      <c r="J29" s="89">
        <f>'posebni dio KN_NE VRIJEDI'!G95+'posebni dio KN_NE VRIJEDI'!G245</f>
        <v>12575000</v>
      </c>
      <c r="K29" s="105">
        <f t="shared" si="1"/>
        <v>109.34782608695653</v>
      </c>
      <c r="L29" s="89">
        <f>'posebni dio KN_NE VRIJEDI'!I95+'posebni dio KN_NE VRIJEDI'!I245</f>
        <v>12575000</v>
      </c>
      <c r="M29" s="127">
        <f t="shared" si="2"/>
        <v>100</v>
      </c>
      <c r="N29" s="89">
        <f>'posebni dio KN_NE VRIJEDI'!K95+'posebni dio KN_NE VRIJEDI'!K245</f>
        <v>12575000</v>
      </c>
      <c r="O29" s="127">
        <f t="shared" si="4"/>
        <v>100</v>
      </c>
    </row>
    <row r="30" spans="3:15" s="113" customFormat="1" ht="13.5">
      <c r="C30" s="124"/>
      <c r="D30" s="125">
        <v>3233</v>
      </c>
      <c r="E30" s="166" t="s">
        <v>66</v>
      </c>
      <c r="F30" s="89">
        <f>'posebni dio KN_NE VRIJEDI'!C96+'posebni dio KN_NE VRIJEDI'!C246+'posebni dio KN_NE VRIJEDI'!C300+'posebni dio KN_NE VRIJEDI'!C320+'posebni dio KN_NE VRIJEDI'!C338+'posebni dio KN_NE VRIJEDI'!C356</f>
        <v>2181833</v>
      </c>
      <c r="G30" s="89">
        <f>'posebni dio KN_NE VRIJEDI'!D96+'posebni dio KN_NE VRIJEDI'!D246+'posebni dio KN_NE VRIJEDI'!D300+'posebni dio KN_NE VRIJEDI'!D320+'posebni dio KN_NE VRIJEDI'!D338+'posebni dio KN_NE VRIJEDI'!D356</f>
        <v>4200000</v>
      </c>
      <c r="H30" s="89">
        <f>'posebni dio KN_NE VRIJEDI'!E96+'posebni dio KN_NE VRIJEDI'!E246+'posebni dio KN_NE VRIJEDI'!E300+'posebni dio KN_NE VRIJEDI'!E320+'posebni dio KN_NE VRIJEDI'!E338+'posebni dio KN_NE VRIJEDI'!E356</f>
        <v>4200000</v>
      </c>
      <c r="I30" s="89">
        <f>'posebni dio KN_NE VRIJEDI'!F96+'posebni dio KN_NE VRIJEDI'!F246+'posebni dio KN_NE VRIJEDI'!F300+'posebni dio KN_NE VRIJEDI'!F320+'posebni dio KN_NE VRIJEDI'!F338+'posebni dio KN_NE VRIJEDI'!F356</f>
        <v>2700000</v>
      </c>
      <c r="J30" s="89">
        <f>'posebni dio KN_NE VRIJEDI'!G96+'posebni dio KN_NE VRIJEDI'!G246+'posebni dio KN_NE VRIJEDI'!G300+'posebni dio KN_NE VRIJEDI'!G320+'posebni dio KN_NE VRIJEDI'!G338+'posebni dio KN_NE VRIJEDI'!G356</f>
        <v>4285000</v>
      </c>
      <c r="K30" s="105">
        <f t="shared" si="1"/>
        <v>102.02380952380952</v>
      </c>
      <c r="L30" s="89">
        <f>'posebni dio KN_NE VRIJEDI'!I96+'posebni dio KN_NE VRIJEDI'!I246+'posebni dio KN_NE VRIJEDI'!I300+'posebni dio KN_NE VRIJEDI'!I320+'posebni dio KN_NE VRIJEDI'!I338+'posebni dio KN_NE VRIJEDI'!I356</f>
        <v>3500000</v>
      </c>
      <c r="M30" s="127">
        <f t="shared" si="2"/>
        <v>81.68028004667445</v>
      </c>
      <c r="N30" s="89">
        <f>'posebni dio KN_NE VRIJEDI'!K96+'posebni dio KN_NE VRIJEDI'!K246+'posebni dio KN_NE VRIJEDI'!K300+'posebni dio KN_NE VRIJEDI'!K320+'posebni dio KN_NE VRIJEDI'!K338+'posebni dio KN_NE VRIJEDI'!K356</f>
        <v>3500000</v>
      </c>
      <c r="O30" s="127">
        <f t="shared" si="4"/>
        <v>100</v>
      </c>
    </row>
    <row r="31" spans="3:15" s="113" customFormat="1" ht="13.5">
      <c r="C31" s="124"/>
      <c r="D31" s="125">
        <v>3234</v>
      </c>
      <c r="E31" s="166" t="s">
        <v>67</v>
      </c>
      <c r="F31" s="89">
        <f>'posebni dio KN_NE VRIJEDI'!C97+'posebni dio KN_NE VRIJEDI'!C247</f>
        <v>3099682</v>
      </c>
      <c r="G31" s="89">
        <f>'posebni dio KN_NE VRIJEDI'!D97+'posebni dio KN_NE VRIJEDI'!D247</f>
        <v>3800000</v>
      </c>
      <c r="H31" s="89">
        <f>'posebni dio KN_NE VRIJEDI'!E97+'posebni dio KN_NE VRIJEDI'!E247</f>
        <v>3800000</v>
      </c>
      <c r="I31" s="89">
        <f>'posebni dio KN_NE VRIJEDI'!F97+'posebni dio KN_NE VRIJEDI'!F247</f>
        <v>3800000</v>
      </c>
      <c r="J31" s="89">
        <f>'posebni dio KN_NE VRIJEDI'!G97+'posebni dio KN_NE VRIJEDI'!G247</f>
        <v>3950000</v>
      </c>
      <c r="K31" s="105">
        <f t="shared" si="1"/>
        <v>103.94736842105263</v>
      </c>
      <c r="L31" s="89">
        <f>'posebni dio KN_NE VRIJEDI'!I97+'posebni dio KN_NE VRIJEDI'!I247</f>
        <v>3950000</v>
      </c>
      <c r="M31" s="127">
        <f t="shared" si="2"/>
        <v>100</v>
      </c>
      <c r="N31" s="89">
        <f>'posebni dio KN_NE VRIJEDI'!K97+'posebni dio KN_NE VRIJEDI'!K247</f>
        <v>3950000</v>
      </c>
      <c r="O31" s="127">
        <f t="shared" si="4"/>
        <v>100</v>
      </c>
    </row>
    <row r="32" spans="3:15" s="113" customFormat="1" ht="13.5">
      <c r="C32" s="124"/>
      <c r="D32" s="125">
        <v>3235</v>
      </c>
      <c r="E32" s="166" t="s">
        <v>68</v>
      </c>
      <c r="F32" s="89">
        <f>'posebni dio KN_NE VRIJEDI'!C98+'posebni dio KN_NE VRIJEDI'!C248</f>
        <v>10196464</v>
      </c>
      <c r="G32" s="89">
        <f>'posebni dio KN_NE VRIJEDI'!D98+'posebni dio KN_NE VRIJEDI'!D248</f>
        <v>76400000</v>
      </c>
      <c r="H32" s="89">
        <f>'posebni dio KN_NE VRIJEDI'!E98+'posebni dio KN_NE VRIJEDI'!E248</f>
        <v>76400000</v>
      </c>
      <c r="I32" s="89">
        <f>'posebni dio KN_NE VRIJEDI'!F98+'posebni dio KN_NE VRIJEDI'!F248</f>
        <v>21430000</v>
      </c>
      <c r="J32" s="89">
        <f>'posebni dio KN_NE VRIJEDI'!G98+'posebni dio KN_NE VRIJEDI'!G248</f>
        <v>19325000</v>
      </c>
      <c r="K32" s="105">
        <f t="shared" si="1"/>
        <v>25.294502617801047</v>
      </c>
      <c r="L32" s="89">
        <f>'posebni dio KN_NE VRIJEDI'!I98+'posebni dio KN_NE VRIJEDI'!I248</f>
        <v>19325000</v>
      </c>
      <c r="M32" s="127">
        <f t="shared" si="2"/>
        <v>100</v>
      </c>
      <c r="N32" s="89">
        <f>'posebni dio KN_NE VRIJEDI'!K98+'posebni dio KN_NE VRIJEDI'!K248</f>
        <v>19325000</v>
      </c>
      <c r="O32" s="127">
        <f t="shared" si="4"/>
        <v>100</v>
      </c>
    </row>
    <row r="33" spans="3:15" s="113" customFormat="1" ht="13.5">
      <c r="C33" s="124"/>
      <c r="D33" s="125">
        <v>3236</v>
      </c>
      <c r="E33" s="166" t="s">
        <v>89</v>
      </c>
      <c r="F33" s="89">
        <f>'posebni dio KN_NE VRIJEDI'!C99+'posebni dio KN_NE VRIJEDI'!C249</f>
        <v>608616</v>
      </c>
      <c r="G33" s="89">
        <f>'posebni dio KN_NE VRIJEDI'!D99+'posebni dio KN_NE VRIJEDI'!D249</f>
        <v>1350000</v>
      </c>
      <c r="H33" s="89">
        <f>'posebni dio KN_NE VRIJEDI'!E99+'posebni dio KN_NE VRIJEDI'!E249</f>
        <v>1350000</v>
      </c>
      <c r="I33" s="89">
        <f>'posebni dio KN_NE VRIJEDI'!F99+'posebni dio KN_NE VRIJEDI'!F249</f>
        <v>1400000</v>
      </c>
      <c r="J33" s="89">
        <f>'posebni dio KN_NE VRIJEDI'!G99+'posebni dio KN_NE VRIJEDI'!G249</f>
        <v>1950000</v>
      </c>
      <c r="K33" s="105">
        <f t="shared" si="1"/>
        <v>144.44444444444443</v>
      </c>
      <c r="L33" s="89">
        <f>'posebni dio KN_NE VRIJEDI'!I99+'posebni dio KN_NE VRIJEDI'!I249</f>
        <v>950000</v>
      </c>
      <c r="M33" s="127">
        <f t="shared" si="2"/>
        <v>48.717948717948715</v>
      </c>
      <c r="N33" s="89">
        <f>'posebni dio KN_NE VRIJEDI'!K99+'posebni dio KN_NE VRIJEDI'!K249</f>
        <v>1950000</v>
      </c>
      <c r="O33" s="127">
        <f t="shared" si="4"/>
        <v>205.26315789473685</v>
      </c>
    </row>
    <row r="34" spans="3:15" s="113" customFormat="1" ht="13.5">
      <c r="C34" s="124"/>
      <c r="D34" s="125">
        <v>3237</v>
      </c>
      <c r="E34" s="171" t="s">
        <v>15</v>
      </c>
      <c r="F34" s="89">
        <f>'posebni dio KN_NE VRIJEDI'!C100+'posebni dio KN_NE VRIJEDI'!C250+'posebni dio KN_NE VRIJEDI'!C321+'posebni dio KN_NE VRIJEDI'!C339+'posebni dio KN_NE VRIJEDI'!C357</f>
        <v>3517417</v>
      </c>
      <c r="G34" s="89">
        <f>'posebni dio KN_NE VRIJEDI'!D100+'posebni dio KN_NE VRIJEDI'!D250+'posebni dio KN_NE VRIJEDI'!D321+'posebni dio KN_NE VRIJEDI'!D339+'posebni dio KN_NE VRIJEDI'!D357</f>
        <v>5700000</v>
      </c>
      <c r="H34" s="89">
        <f>'posebni dio KN_NE VRIJEDI'!E100+'posebni dio KN_NE VRIJEDI'!E250+'posebni dio KN_NE VRIJEDI'!E321+'posebni dio KN_NE VRIJEDI'!E339+'posebni dio KN_NE VRIJEDI'!E357</f>
        <v>5700000</v>
      </c>
      <c r="I34" s="89">
        <f>'posebni dio KN_NE VRIJEDI'!F100+'posebni dio KN_NE VRIJEDI'!F250+'posebni dio KN_NE VRIJEDI'!F321+'posebni dio KN_NE VRIJEDI'!F339+'posebni dio KN_NE VRIJEDI'!F357</f>
        <v>5144000</v>
      </c>
      <c r="J34" s="89">
        <f>'posebni dio KN_NE VRIJEDI'!G100+'posebni dio KN_NE VRIJEDI'!G250+'posebni dio KN_NE VRIJEDI'!G321+'posebni dio KN_NE VRIJEDI'!G339+'posebni dio KN_NE VRIJEDI'!G357</f>
        <v>9280000</v>
      </c>
      <c r="K34" s="105">
        <f t="shared" si="1"/>
        <v>162.80701754385964</v>
      </c>
      <c r="L34" s="89">
        <f>'posebni dio KN_NE VRIJEDI'!I100+'posebni dio KN_NE VRIJEDI'!I250+'posebni dio KN_NE VRIJEDI'!I321+'posebni dio KN_NE VRIJEDI'!I339+'posebni dio KN_NE VRIJEDI'!I357</f>
        <v>3500000</v>
      </c>
      <c r="M34" s="127">
        <f t="shared" si="2"/>
        <v>37.71551724137931</v>
      </c>
      <c r="N34" s="89">
        <f>'posebni dio KN_NE VRIJEDI'!K100+'posebni dio KN_NE VRIJEDI'!K250+'posebni dio KN_NE VRIJEDI'!K321+'posebni dio KN_NE VRIJEDI'!K339+'posebni dio KN_NE VRIJEDI'!K357</f>
        <v>3500000</v>
      </c>
      <c r="O34" s="127">
        <f t="shared" si="4"/>
        <v>100</v>
      </c>
    </row>
    <row r="35" spans="3:15" s="113" customFormat="1" ht="13.5">
      <c r="C35" s="124"/>
      <c r="D35" s="174">
        <v>3238</v>
      </c>
      <c r="E35" s="138" t="s">
        <v>119</v>
      </c>
      <c r="F35" s="89">
        <f>'posebni dio KN_NE VRIJEDI'!C101+'posebni dio KN_NE VRIJEDI'!C251+'posebni dio KN_NE VRIJEDI'!C301</f>
        <v>7731433</v>
      </c>
      <c r="G35" s="89">
        <f>'posebni dio KN_NE VRIJEDI'!D101+'posebni dio KN_NE VRIJEDI'!D251+'posebni dio KN_NE VRIJEDI'!D301</f>
        <v>11700000</v>
      </c>
      <c r="H35" s="89">
        <f>'posebni dio KN_NE VRIJEDI'!E101+'posebni dio KN_NE VRIJEDI'!E251+'posebni dio KN_NE VRIJEDI'!E301</f>
        <v>11700000</v>
      </c>
      <c r="I35" s="89">
        <f>'posebni dio KN_NE VRIJEDI'!F101+'posebni dio KN_NE VRIJEDI'!F251+'posebni dio KN_NE VRIJEDI'!F301</f>
        <v>10491000</v>
      </c>
      <c r="J35" s="89">
        <f>'posebni dio KN_NE VRIJEDI'!G101+'posebni dio KN_NE VRIJEDI'!G251+'posebni dio KN_NE VRIJEDI'!G301</f>
        <v>22200000</v>
      </c>
      <c r="K35" s="105">
        <f t="shared" si="1"/>
        <v>189.74358974358972</v>
      </c>
      <c r="L35" s="89">
        <f>'posebni dio KN_NE VRIJEDI'!I101+'posebni dio KN_NE VRIJEDI'!I251+'posebni dio KN_NE VRIJEDI'!I301</f>
        <v>11450000</v>
      </c>
      <c r="M35" s="127">
        <f t="shared" si="2"/>
        <v>51.57657657657657</v>
      </c>
      <c r="N35" s="89">
        <f>'posebni dio KN_NE VRIJEDI'!K101+'posebni dio KN_NE VRIJEDI'!K251+'posebni dio KN_NE VRIJEDI'!K301</f>
        <v>11450000</v>
      </c>
      <c r="O35" s="127">
        <f t="shared" si="4"/>
        <v>100</v>
      </c>
    </row>
    <row r="36" spans="3:15" s="113" customFormat="1" ht="13.5" customHeight="1">
      <c r="C36" s="124"/>
      <c r="D36" s="125">
        <v>3239</v>
      </c>
      <c r="E36" s="171" t="s">
        <v>69</v>
      </c>
      <c r="F36" s="89">
        <f>'posebni dio KN_NE VRIJEDI'!C102+'posebni dio KN_NE VRIJEDI'!C252</f>
        <v>2257716</v>
      </c>
      <c r="G36" s="89">
        <f>'posebni dio KN_NE VRIJEDI'!D102+'posebni dio KN_NE VRIJEDI'!D252</f>
        <v>2100000</v>
      </c>
      <c r="H36" s="89">
        <f>'posebni dio KN_NE VRIJEDI'!E102+'posebni dio KN_NE VRIJEDI'!E252</f>
        <v>2100000</v>
      </c>
      <c r="I36" s="89">
        <f>'posebni dio KN_NE VRIJEDI'!F102+'posebni dio KN_NE VRIJEDI'!F252</f>
        <v>2200000</v>
      </c>
      <c r="J36" s="89">
        <f>'posebni dio KN_NE VRIJEDI'!G102+'posebni dio KN_NE VRIJEDI'!G252</f>
        <v>3400000</v>
      </c>
      <c r="K36" s="105">
        <f t="shared" si="1"/>
        <v>161.9047619047619</v>
      </c>
      <c r="L36" s="89">
        <f>'posebni dio KN_NE VRIJEDI'!I102+'posebni dio KN_NE VRIJEDI'!I252</f>
        <v>3400000</v>
      </c>
      <c r="M36" s="127">
        <f t="shared" si="2"/>
        <v>100</v>
      </c>
      <c r="N36" s="89">
        <f>'posebni dio KN_NE VRIJEDI'!K102+'posebni dio KN_NE VRIJEDI'!K252</f>
        <v>3400000</v>
      </c>
      <c r="O36" s="127">
        <f t="shared" si="4"/>
        <v>100</v>
      </c>
    </row>
    <row r="37" spans="3:15" s="113" customFormat="1" ht="25.5">
      <c r="C37" s="123">
        <v>324</v>
      </c>
      <c r="D37" s="125"/>
      <c r="E37" s="175" t="s">
        <v>141</v>
      </c>
      <c r="F37" s="92">
        <f>SUM(F38)</f>
        <v>0</v>
      </c>
      <c r="G37" s="92">
        <f>SUM(G38)</f>
        <v>510000</v>
      </c>
      <c r="H37" s="92">
        <f>SUM(H38)</f>
        <v>510000</v>
      </c>
      <c r="I37" s="92">
        <f>SUM(I38)</f>
        <v>510000</v>
      </c>
      <c r="J37" s="92">
        <f>SUM(J38)</f>
        <v>10000</v>
      </c>
      <c r="K37" s="104">
        <f t="shared" si="1"/>
        <v>1.9607843137254901</v>
      </c>
      <c r="L37" s="92">
        <f>SUM(L38)</f>
        <v>10000</v>
      </c>
      <c r="M37" s="104">
        <f t="shared" si="2"/>
        <v>100</v>
      </c>
      <c r="N37" s="92">
        <f>SUM(N38)</f>
        <v>10000</v>
      </c>
      <c r="O37" s="104">
        <f t="shared" si="4"/>
        <v>100</v>
      </c>
    </row>
    <row r="38" spans="3:15" s="113" customFormat="1" ht="13.5" customHeight="1">
      <c r="C38" s="124"/>
      <c r="D38" s="125">
        <v>3241</v>
      </c>
      <c r="E38" s="139" t="s">
        <v>141</v>
      </c>
      <c r="F38" s="89">
        <f>'posebni dio KN_NE VRIJEDI'!C104+'posebni dio KN_NE VRIJEDI'!C254</f>
        <v>0</v>
      </c>
      <c r="G38" s="89">
        <f>'posebni dio KN_NE VRIJEDI'!D104+'posebni dio KN_NE VRIJEDI'!D254</f>
        <v>510000</v>
      </c>
      <c r="H38" s="89">
        <f>'posebni dio KN_NE VRIJEDI'!E104+'posebni dio KN_NE VRIJEDI'!E254</f>
        <v>510000</v>
      </c>
      <c r="I38" s="89">
        <f>'posebni dio KN_NE VRIJEDI'!F104+'posebni dio KN_NE VRIJEDI'!F254</f>
        <v>510000</v>
      </c>
      <c r="J38" s="89">
        <f>'posebni dio KN_NE VRIJEDI'!G104+'posebni dio KN_NE VRIJEDI'!G254</f>
        <v>10000</v>
      </c>
      <c r="K38" s="105">
        <f t="shared" si="1"/>
        <v>1.9607843137254901</v>
      </c>
      <c r="L38" s="89">
        <f>'posebni dio KN_NE VRIJEDI'!I104+'posebni dio KN_NE VRIJEDI'!I254</f>
        <v>10000</v>
      </c>
      <c r="M38" s="127">
        <f t="shared" si="2"/>
        <v>100</v>
      </c>
      <c r="N38" s="89">
        <f>'posebni dio KN_NE VRIJEDI'!K104+'posebni dio KN_NE VRIJEDI'!K254</f>
        <v>10000</v>
      </c>
      <c r="O38" s="127">
        <f t="shared" si="4"/>
        <v>100</v>
      </c>
    </row>
    <row r="39" spans="3:15" s="113" customFormat="1" ht="13.5" customHeight="1">
      <c r="C39" s="123">
        <v>329</v>
      </c>
      <c r="D39" s="125"/>
      <c r="E39" s="162" t="s">
        <v>70</v>
      </c>
      <c r="F39" s="92">
        <f>SUM(F40:F46)</f>
        <v>5410663</v>
      </c>
      <c r="G39" s="92">
        <f>SUM(G40:G46)</f>
        <v>6830000</v>
      </c>
      <c r="H39" s="92">
        <f>SUM(H40:H46)</f>
        <v>7030000</v>
      </c>
      <c r="I39" s="92">
        <f>SUM(I40:I46)</f>
        <v>6130000</v>
      </c>
      <c r="J39" s="92">
        <f>SUM(J40:J46)</f>
        <v>6275000</v>
      </c>
      <c r="K39" s="104">
        <f t="shared" si="1"/>
        <v>89.26031294452346</v>
      </c>
      <c r="L39" s="92">
        <f>SUM(L40:L46)</f>
        <v>6275000</v>
      </c>
      <c r="M39" s="122">
        <f t="shared" si="2"/>
        <v>100</v>
      </c>
      <c r="N39" s="92">
        <f>SUM(N40:N46)</f>
        <v>6275000</v>
      </c>
      <c r="O39" s="122">
        <f t="shared" si="4"/>
        <v>100</v>
      </c>
    </row>
    <row r="40" spans="3:15" s="113" customFormat="1" ht="27">
      <c r="C40" s="124"/>
      <c r="D40" s="163">
        <v>3291</v>
      </c>
      <c r="E40" s="164" t="s">
        <v>85</v>
      </c>
      <c r="F40" s="89">
        <f>'posebni dio KN_NE VRIJEDI'!C106+'posebni dio KN_NE VRIJEDI'!C185+'posebni dio KN_NE VRIJEDI'!C256</f>
        <v>724303</v>
      </c>
      <c r="G40" s="89">
        <f>'posebni dio KN_NE VRIJEDI'!D106+'posebni dio KN_NE VRIJEDI'!D185+'posebni dio KN_NE VRIJEDI'!D256</f>
        <v>1100000</v>
      </c>
      <c r="H40" s="89">
        <f>'posebni dio KN_NE VRIJEDI'!E106+'posebni dio KN_NE VRIJEDI'!E185+'posebni dio KN_NE VRIJEDI'!E256</f>
        <v>1100000</v>
      </c>
      <c r="I40" s="89">
        <f>'posebni dio KN_NE VRIJEDI'!F106+'posebni dio KN_NE VRIJEDI'!F185+'posebni dio KN_NE VRIJEDI'!F256</f>
        <v>1100000</v>
      </c>
      <c r="J40" s="89">
        <f>'posebni dio KN_NE VRIJEDI'!G106+'posebni dio KN_NE VRIJEDI'!G185+'posebni dio KN_NE VRIJEDI'!G256</f>
        <v>1100000</v>
      </c>
      <c r="K40" s="105">
        <f t="shared" si="1"/>
        <v>100</v>
      </c>
      <c r="L40" s="89">
        <f>'posebni dio KN_NE VRIJEDI'!I106+'posebni dio KN_NE VRIJEDI'!I185+'posebni dio KN_NE VRIJEDI'!I256</f>
        <v>1100000</v>
      </c>
      <c r="M40" s="105">
        <f t="shared" si="2"/>
        <v>100</v>
      </c>
      <c r="N40" s="89">
        <f>'posebni dio KN_NE VRIJEDI'!K106+'posebni dio KN_NE VRIJEDI'!K185+'posebni dio KN_NE VRIJEDI'!K256</f>
        <v>1100000</v>
      </c>
      <c r="O40" s="105">
        <f t="shared" si="4"/>
        <v>100</v>
      </c>
    </row>
    <row r="41" spans="3:15" s="113" customFormat="1" ht="13.5" customHeight="1">
      <c r="C41" s="124"/>
      <c r="D41" s="125">
        <v>3292</v>
      </c>
      <c r="E41" s="126" t="s">
        <v>71</v>
      </c>
      <c r="F41" s="89">
        <f>'posebni dio KN_NE VRIJEDI'!C107+'posebni dio KN_NE VRIJEDI'!C257</f>
        <v>431930</v>
      </c>
      <c r="G41" s="89">
        <f>'posebni dio KN_NE VRIJEDI'!D107+'posebni dio KN_NE VRIJEDI'!D257</f>
        <v>600000</v>
      </c>
      <c r="H41" s="89">
        <f>'posebni dio KN_NE VRIJEDI'!E107+'posebni dio KN_NE VRIJEDI'!E257</f>
        <v>800000</v>
      </c>
      <c r="I41" s="89">
        <f>'posebni dio KN_NE VRIJEDI'!F107+'posebni dio KN_NE VRIJEDI'!F257</f>
        <v>800000</v>
      </c>
      <c r="J41" s="89">
        <f>'posebni dio KN_NE VRIJEDI'!G107+'posebni dio KN_NE VRIJEDI'!G257</f>
        <v>800000</v>
      </c>
      <c r="K41" s="105">
        <f t="shared" si="1"/>
        <v>100</v>
      </c>
      <c r="L41" s="89">
        <f>'posebni dio KN_NE VRIJEDI'!I107+'posebni dio KN_NE VRIJEDI'!I257</f>
        <v>800000</v>
      </c>
      <c r="M41" s="127">
        <f t="shared" si="2"/>
        <v>100</v>
      </c>
      <c r="N41" s="89">
        <f>'posebni dio KN_NE VRIJEDI'!K107+'posebni dio KN_NE VRIJEDI'!K257</f>
        <v>800000</v>
      </c>
      <c r="O41" s="127">
        <f t="shared" si="4"/>
        <v>100</v>
      </c>
    </row>
    <row r="42" spans="3:15" s="113" customFormat="1" ht="13.5" customHeight="1">
      <c r="C42" s="124"/>
      <c r="D42" s="125">
        <v>3293</v>
      </c>
      <c r="E42" s="126" t="s">
        <v>72</v>
      </c>
      <c r="F42" s="89">
        <f>'posebni dio KN_NE VRIJEDI'!C108+'posebni dio KN_NE VRIJEDI'!C258+'posebni dio KN_NE VRIJEDI'!C409</f>
        <v>83312</v>
      </c>
      <c r="G42" s="89">
        <f>'posebni dio KN_NE VRIJEDI'!D108+'posebni dio KN_NE VRIJEDI'!D258+'posebni dio KN_NE VRIJEDI'!D409</f>
        <v>150000</v>
      </c>
      <c r="H42" s="89">
        <f>'posebni dio KN_NE VRIJEDI'!E108+'posebni dio KN_NE VRIJEDI'!E258+'posebni dio KN_NE VRIJEDI'!E409</f>
        <v>150000</v>
      </c>
      <c r="I42" s="89">
        <f>'posebni dio KN_NE VRIJEDI'!F108+'posebni dio KN_NE VRIJEDI'!F258+'posebni dio KN_NE VRIJEDI'!F409</f>
        <v>150000</v>
      </c>
      <c r="J42" s="89">
        <f>'posebni dio KN_NE VRIJEDI'!G108+'posebni dio KN_NE VRIJEDI'!G258+'posebni dio KN_NE VRIJEDI'!G409</f>
        <v>150000</v>
      </c>
      <c r="K42" s="105">
        <f t="shared" si="1"/>
        <v>100</v>
      </c>
      <c r="L42" s="89">
        <f>'posebni dio KN_NE VRIJEDI'!I108+'posebni dio KN_NE VRIJEDI'!I258+'posebni dio KN_NE VRIJEDI'!I409</f>
        <v>150000</v>
      </c>
      <c r="M42" s="127">
        <f t="shared" si="2"/>
        <v>100</v>
      </c>
      <c r="N42" s="89">
        <f>'posebni dio KN_NE VRIJEDI'!K108+'posebni dio KN_NE VRIJEDI'!K258+'posebni dio KN_NE VRIJEDI'!K409</f>
        <v>150000</v>
      </c>
      <c r="O42" s="127">
        <f t="shared" si="4"/>
        <v>100</v>
      </c>
    </row>
    <row r="43" spans="3:15" s="113" customFormat="1" ht="13.5" customHeight="1">
      <c r="C43" s="124"/>
      <c r="D43" s="125">
        <v>3294</v>
      </c>
      <c r="E43" s="126" t="s">
        <v>216</v>
      </c>
      <c r="F43" s="89">
        <f>'posebni dio KN_NE VRIJEDI'!C109+'posebni dio KN_NE VRIJEDI'!C259</f>
        <v>7020</v>
      </c>
      <c r="G43" s="89">
        <f>'posebni dio KN_NE VRIJEDI'!D109+'posebni dio KN_NE VRIJEDI'!D259</f>
        <v>30000</v>
      </c>
      <c r="H43" s="89">
        <f>'posebni dio KN_NE VRIJEDI'!E109+'posebni dio KN_NE VRIJEDI'!E259</f>
        <v>30000</v>
      </c>
      <c r="I43" s="89">
        <f>'posebni dio KN_NE VRIJEDI'!F109+'posebni dio KN_NE VRIJEDI'!F259</f>
        <v>30000</v>
      </c>
      <c r="J43" s="89">
        <f>'posebni dio KN_NE VRIJEDI'!G109+'posebni dio KN_NE VRIJEDI'!G259</f>
        <v>25000</v>
      </c>
      <c r="K43" s="105">
        <f t="shared" si="1"/>
        <v>83.33333333333334</v>
      </c>
      <c r="L43" s="89">
        <f>'posebni dio KN_NE VRIJEDI'!I109+'posebni dio KN_NE VRIJEDI'!I259</f>
        <v>25000</v>
      </c>
      <c r="M43" s="127">
        <f t="shared" si="2"/>
        <v>100</v>
      </c>
      <c r="N43" s="89">
        <f>'posebni dio KN_NE VRIJEDI'!K109+'posebni dio KN_NE VRIJEDI'!K259</f>
        <v>25000</v>
      </c>
      <c r="O43" s="127">
        <f t="shared" si="4"/>
        <v>100</v>
      </c>
    </row>
    <row r="44" spans="3:15" s="113" customFormat="1" ht="13.5" customHeight="1">
      <c r="C44" s="124"/>
      <c r="D44" s="125">
        <v>3295</v>
      </c>
      <c r="E44" s="126" t="s">
        <v>142</v>
      </c>
      <c r="F44" s="89">
        <f>'posebni dio KN_NE VRIJEDI'!C110+'posebni dio KN_NE VRIJEDI'!C260</f>
        <v>1781773</v>
      </c>
      <c r="G44" s="89">
        <f>'posebni dio KN_NE VRIJEDI'!D110+'posebni dio KN_NE VRIJEDI'!D260</f>
        <v>2250000</v>
      </c>
      <c r="H44" s="89">
        <f>'posebni dio KN_NE VRIJEDI'!E110+'posebni dio KN_NE VRIJEDI'!E260</f>
        <v>2250000</v>
      </c>
      <c r="I44" s="89">
        <f>'posebni dio KN_NE VRIJEDI'!F110+'posebni dio KN_NE VRIJEDI'!F260</f>
        <v>1250000</v>
      </c>
      <c r="J44" s="89">
        <f>'posebni dio KN_NE VRIJEDI'!G110+'posebni dio KN_NE VRIJEDI'!G260</f>
        <v>1300000</v>
      </c>
      <c r="K44" s="105">
        <f t="shared" si="1"/>
        <v>57.77777777777777</v>
      </c>
      <c r="L44" s="89">
        <f>'posebni dio KN_NE VRIJEDI'!I110+'posebni dio KN_NE VRIJEDI'!I260</f>
        <v>1300000</v>
      </c>
      <c r="M44" s="127">
        <f t="shared" si="2"/>
        <v>100</v>
      </c>
      <c r="N44" s="89">
        <f>'posebni dio KN_NE VRIJEDI'!K110+'posebni dio KN_NE VRIJEDI'!K260</f>
        <v>1300000</v>
      </c>
      <c r="O44" s="127">
        <f t="shared" si="4"/>
        <v>100</v>
      </c>
    </row>
    <row r="45" spans="3:15" s="113" customFormat="1" ht="13.5" customHeight="1">
      <c r="C45" s="124"/>
      <c r="D45" s="125">
        <v>3296</v>
      </c>
      <c r="E45" s="126" t="s">
        <v>162</v>
      </c>
      <c r="F45" s="89">
        <f>'posebni dio KN_NE VRIJEDI'!C111+'posebni dio KN_NE VRIJEDI'!C261</f>
        <v>2147548</v>
      </c>
      <c r="G45" s="89">
        <f>'posebni dio KN_NE VRIJEDI'!D111+'posebni dio KN_NE VRIJEDI'!D261</f>
        <v>2560000</v>
      </c>
      <c r="H45" s="89">
        <f>'posebni dio KN_NE VRIJEDI'!E111+'posebni dio KN_NE VRIJEDI'!E261</f>
        <v>2560000</v>
      </c>
      <c r="I45" s="89">
        <f>'posebni dio KN_NE VRIJEDI'!F111+'posebni dio KN_NE VRIJEDI'!F261</f>
        <v>2560000</v>
      </c>
      <c r="J45" s="89">
        <f>'posebni dio KN_NE VRIJEDI'!G111+'posebni dio KN_NE VRIJEDI'!G261</f>
        <v>2560000</v>
      </c>
      <c r="K45" s="105">
        <f t="shared" si="1"/>
        <v>100</v>
      </c>
      <c r="L45" s="89">
        <f>'posebni dio KN_NE VRIJEDI'!I111+'posebni dio KN_NE VRIJEDI'!I261</f>
        <v>2560000</v>
      </c>
      <c r="M45" s="127">
        <f t="shared" si="2"/>
        <v>100</v>
      </c>
      <c r="N45" s="89">
        <f>'posebni dio KN_NE VRIJEDI'!K111+'posebni dio KN_NE VRIJEDI'!K261</f>
        <v>2560000</v>
      </c>
      <c r="O45" s="127">
        <f t="shared" si="4"/>
        <v>100</v>
      </c>
    </row>
    <row r="46" spans="3:15" s="113" customFormat="1" ht="13.5" customHeight="1">
      <c r="C46" s="124"/>
      <c r="D46" s="125">
        <v>3299</v>
      </c>
      <c r="E46" s="126" t="s">
        <v>70</v>
      </c>
      <c r="F46" s="89">
        <f>'posebni dio KN_NE VRIJEDI'!C112+'posebni dio KN_NE VRIJEDI'!C262</f>
        <v>234777</v>
      </c>
      <c r="G46" s="89">
        <f>'posebni dio KN_NE VRIJEDI'!D112+'posebni dio KN_NE VRIJEDI'!D262</f>
        <v>140000</v>
      </c>
      <c r="H46" s="89">
        <f>'posebni dio KN_NE VRIJEDI'!E112+'posebni dio KN_NE VRIJEDI'!E262</f>
        <v>140000</v>
      </c>
      <c r="I46" s="89">
        <f>'posebni dio KN_NE VRIJEDI'!F112+'posebni dio KN_NE VRIJEDI'!F262</f>
        <v>240000</v>
      </c>
      <c r="J46" s="89">
        <f>'posebni dio KN_NE VRIJEDI'!G112+'posebni dio KN_NE VRIJEDI'!G262</f>
        <v>340000</v>
      </c>
      <c r="K46" s="105">
        <f t="shared" si="1"/>
        <v>242.85714285714283</v>
      </c>
      <c r="L46" s="89">
        <f>'posebni dio KN_NE VRIJEDI'!I112+'posebni dio KN_NE VRIJEDI'!I262</f>
        <v>340000</v>
      </c>
      <c r="M46" s="127">
        <f t="shared" si="2"/>
        <v>100</v>
      </c>
      <c r="N46" s="89">
        <f>'posebni dio KN_NE VRIJEDI'!K112+'posebni dio KN_NE VRIJEDI'!K262</f>
        <v>340000</v>
      </c>
      <c r="O46" s="127">
        <f t="shared" si="4"/>
        <v>100</v>
      </c>
    </row>
    <row r="47" spans="3:15" s="113" customFormat="1" ht="13.5">
      <c r="C47" s="124"/>
      <c r="D47" s="125"/>
      <c r="E47" s="126"/>
      <c r="F47" s="89"/>
      <c r="G47" s="89"/>
      <c r="H47" s="89"/>
      <c r="I47" s="89"/>
      <c r="J47" s="89"/>
      <c r="K47" s="105"/>
      <c r="L47" s="89"/>
      <c r="M47" s="127"/>
      <c r="N47" s="89"/>
      <c r="O47" s="127"/>
    </row>
    <row r="48" spans="2:15" s="113" customFormat="1" ht="13.5" customHeight="1">
      <c r="B48" s="123">
        <v>34</v>
      </c>
      <c r="C48" s="123"/>
      <c r="D48" s="173"/>
      <c r="E48" s="165" t="s">
        <v>16</v>
      </c>
      <c r="F48" s="92">
        <f>F49</f>
        <v>22968492</v>
      </c>
      <c r="G48" s="92">
        <f>G49</f>
        <v>21720000</v>
      </c>
      <c r="H48" s="92">
        <f>H49</f>
        <v>21720000</v>
      </c>
      <c r="I48" s="92">
        <f>I49</f>
        <v>21720000</v>
      </c>
      <c r="J48" s="92">
        <f>J49</f>
        <v>21120000</v>
      </c>
      <c r="K48" s="104">
        <f t="shared" si="1"/>
        <v>97.23756906077348</v>
      </c>
      <c r="L48" s="92">
        <f>L49</f>
        <v>21120000</v>
      </c>
      <c r="M48" s="122">
        <f t="shared" si="2"/>
        <v>100</v>
      </c>
      <c r="N48" s="92">
        <f>N49</f>
        <v>21120000</v>
      </c>
      <c r="O48" s="122">
        <f>N48/L48*100</f>
        <v>100</v>
      </c>
    </row>
    <row r="49" spans="3:15" s="113" customFormat="1" ht="13.5" customHeight="1">
      <c r="C49" s="123">
        <v>343</v>
      </c>
      <c r="D49" s="125"/>
      <c r="E49" s="162" t="s">
        <v>76</v>
      </c>
      <c r="F49" s="92">
        <f>SUM(F50:F53)</f>
        <v>22968492</v>
      </c>
      <c r="G49" s="92">
        <f>SUM(G50:G53)</f>
        <v>21720000</v>
      </c>
      <c r="H49" s="92">
        <f>SUM(H50:H53)</f>
        <v>21720000</v>
      </c>
      <c r="I49" s="92">
        <f>SUM(I50:I53)</f>
        <v>21720000</v>
      </c>
      <c r="J49" s="92">
        <f>SUM(J50:J53)</f>
        <v>21120000</v>
      </c>
      <c r="K49" s="104">
        <f t="shared" si="1"/>
        <v>97.23756906077348</v>
      </c>
      <c r="L49" s="92">
        <f>SUM(L50:L53)</f>
        <v>21120000</v>
      </c>
      <c r="M49" s="122">
        <f t="shared" si="2"/>
        <v>100</v>
      </c>
      <c r="N49" s="92">
        <f>SUM(N50:N53)</f>
        <v>21120000</v>
      </c>
      <c r="O49" s="122">
        <f>N49/L49*100</f>
        <v>100</v>
      </c>
    </row>
    <row r="50" spans="3:15" s="113" customFormat="1" ht="13.5" customHeight="1">
      <c r="C50" s="124"/>
      <c r="D50" s="124">
        <v>3431</v>
      </c>
      <c r="E50" s="164" t="s">
        <v>77</v>
      </c>
      <c r="F50" s="89">
        <f>'posebni dio KN_NE VRIJEDI'!C115+'posebni dio KN_NE VRIJEDI'!C265</f>
        <v>18590076</v>
      </c>
      <c r="G50" s="89">
        <f>'posebni dio KN_NE VRIJEDI'!D115+'posebni dio KN_NE VRIJEDI'!D265</f>
        <v>20000000</v>
      </c>
      <c r="H50" s="89">
        <f>'posebni dio KN_NE VRIJEDI'!E115+'posebni dio KN_NE VRIJEDI'!E265</f>
        <v>20000000</v>
      </c>
      <c r="I50" s="89">
        <f>'posebni dio KN_NE VRIJEDI'!F115+'posebni dio KN_NE VRIJEDI'!F265</f>
        <v>20000000</v>
      </c>
      <c r="J50" s="89">
        <f>'posebni dio KN_NE VRIJEDI'!G115+'posebni dio KN_NE VRIJEDI'!G265</f>
        <v>19500000</v>
      </c>
      <c r="K50" s="105">
        <f t="shared" si="1"/>
        <v>97.5</v>
      </c>
      <c r="L50" s="89">
        <f>'posebni dio KN_NE VRIJEDI'!I115+'posebni dio KN_NE VRIJEDI'!I265</f>
        <v>19500000</v>
      </c>
      <c r="M50" s="127">
        <f t="shared" si="2"/>
        <v>100</v>
      </c>
      <c r="N50" s="89">
        <f>'posebni dio KN_NE VRIJEDI'!K115+'posebni dio KN_NE VRIJEDI'!K265</f>
        <v>19500000</v>
      </c>
      <c r="O50" s="127">
        <f>N50/L50*100</f>
        <v>100</v>
      </c>
    </row>
    <row r="51" spans="3:15" s="113" customFormat="1" ht="27">
      <c r="C51" s="124"/>
      <c r="D51" s="124">
        <v>3432</v>
      </c>
      <c r="E51" s="140" t="s">
        <v>172</v>
      </c>
      <c r="F51" s="89">
        <f>'posebni dio KN_NE VRIJEDI'!C116+'posebni dio KN_NE VRIJEDI'!C412</f>
        <v>4020920</v>
      </c>
      <c r="G51" s="89">
        <f>'posebni dio KN_NE VRIJEDI'!D116+'posebni dio KN_NE VRIJEDI'!D412</f>
        <v>0</v>
      </c>
      <c r="H51" s="89">
        <f>'posebni dio KN_NE VRIJEDI'!E116+'posebni dio KN_NE VRIJEDI'!E412</f>
        <v>0</v>
      </c>
      <c r="I51" s="89">
        <f>'posebni dio KN_NE VRIJEDI'!F116+'posebni dio KN_NE VRIJEDI'!F412</f>
        <v>0</v>
      </c>
      <c r="J51" s="89">
        <f>'posebni dio KN_NE VRIJEDI'!G116+'posebni dio KN_NE VRIJEDI'!G412</f>
        <v>0</v>
      </c>
      <c r="K51" s="105" t="e">
        <f t="shared" si="1"/>
        <v>#DIV/0!</v>
      </c>
      <c r="L51" s="89">
        <f>'posebni dio KN_NE VRIJEDI'!I116+'posebni dio KN_NE VRIJEDI'!I412</f>
        <v>0</v>
      </c>
      <c r="M51" s="127"/>
      <c r="N51" s="89">
        <f>'posebni dio KN_NE VRIJEDI'!K116+'posebni dio KN_NE VRIJEDI'!K412</f>
        <v>0</v>
      </c>
      <c r="O51" s="127"/>
    </row>
    <row r="52" spans="3:15" s="113" customFormat="1" ht="13.5" customHeight="1">
      <c r="C52" s="124"/>
      <c r="D52" s="124">
        <v>3433</v>
      </c>
      <c r="E52" s="164" t="s">
        <v>78</v>
      </c>
      <c r="F52" s="89">
        <f>'posebni dio KN_NE VRIJEDI'!C117+'posebni dio KN_NE VRIJEDI'!C266</f>
        <v>357496</v>
      </c>
      <c r="G52" s="89">
        <f>'posebni dio KN_NE VRIJEDI'!D117+'posebni dio KN_NE VRIJEDI'!D266</f>
        <v>1510000</v>
      </c>
      <c r="H52" s="89">
        <f>'posebni dio KN_NE VRIJEDI'!E117+'posebni dio KN_NE VRIJEDI'!E266</f>
        <v>1510000</v>
      </c>
      <c r="I52" s="89">
        <f>'posebni dio KN_NE VRIJEDI'!F117+'posebni dio KN_NE VRIJEDI'!F266</f>
        <v>1510000</v>
      </c>
      <c r="J52" s="89">
        <f>'posebni dio KN_NE VRIJEDI'!G117+'posebni dio KN_NE VRIJEDI'!G266</f>
        <v>1510000</v>
      </c>
      <c r="K52" s="105">
        <f t="shared" si="1"/>
        <v>100</v>
      </c>
      <c r="L52" s="89">
        <f>'posebni dio KN_NE VRIJEDI'!I117+'posebni dio KN_NE VRIJEDI'!I266</f>
        <v>1510000</v>
      </c>
      <c r="M52" s="127">
        <f t="shared" si="2"/>
        <v>100</v>
      </c>
      <c r="N52" s="89">
        <f>'posebni dio KN_NE VRIJEDI'!K117+'posebni dio KN_NE VRIJEDI'!K266</f>
        <v>1510000</v>
      </c>
      <c r="O52" s="127">
        <f>N52/L52*100</f>
        <v>100</v>
      </c>
    </row>
    <row r="53" spans="3:15" s="113" customFormat="1" ht="13.5" customHeight="1">
      <c r="C53" s="124"/>
      <c r="D53" s="124">
        <v>3434</v>
      </c>
      <c r="E53" s="140" t="s">
        <v>121</v>
      </c>
      <c r="F53" s="89">
        <f>'posebni dio KN_NE VRIJEDI'!C118+'posebni dio KN_NE VRIJEDI'!C267</f>
        <v>0</v>
      </c>
      <c r="G53" s="89">
        <f>'posebni dio KN_NE VRIJEDI'!D118+'posebni dio KN_NE VRIJEDI'!D267</f>
        <v>210000</v>
      </c>
      <c r="H53" s="89">
        <f>'posebni dio KN_NE VRIJEDI'!E118+'posebni dio KN_NE VRIJEDI'!E267</f>
        <v>210000</v>
      </c>
      <c r="I53" s="89">
        <f>'posebni dio KN_NE VRIJEDI'!F118+'posebni dio KN_NE VRIJEDI'!F267</f>
        <v>210000</v>
      </c>
      <c r="J53" s="89">
        <f>'posebni dio KN_NE VRIJEDI'!G118+'posebni dio KN_NE VRIJEDI'!G267</f>
        <v>110000</v>
      </c>
      <c r="K53" s="105">
        <f t="shared" si="1"/>
        <v>52.38095238095239</v>
      </c>
      <c r="L53" s="89">
        <f>'posebni dio KN_NE VRIJEDI'!I118+'posebni dio KN_NE VRIJEDI'!I267</f>
        <v>110000</v>
      </c>
      <c r="M53" s="127">
        <f t="shared" si="2"/>
        <v>100</v>
      </c>
      <c r="N53" s="89">
        <f>'posebni dio KN_NE VRIJEDI'!K118+'posebni dio KN_NE VRIJEDI'!K267</f>
        <v>110000</v>
      </c>
      <c r="O53" s="127">
        <f>N53/L53*100</f>
        <v>100</v>
      </c>
    </row>
    <row r="54" spans="3:15" s="113" customFormat="1" ht="13.5">
      <c r="C54" s="124"/>
      <c r="D54" s="125"/>
      <c r="E54" s="166"/>
      <c r="F54" s="89"/>
      <c r="G54" s="89"/>
      <c r="H54" s="89"/>
      <c r="I54" s="89"/>
      <c r="J54" s="89"/>
      <c r="K54" s="105"/>
      <c r="L54" s="89"/>
      <c r="M54" s="127"/>
      <c r="N54" s="89"/>
      <c r="O54" s="127"/>
    </row>
    <row r="55" spans="2:15" s="113" customFormat="1" ht="13.5" customHeight="1">
      <c r="B55" s="108">
        <v>36</v>
      </c>
      <c r="C55" s="108"/>
      <c r="D55" s="159"/>
      <c r="E55" s="195" t="s">
        <v>274</v>
      </c>
      <c r="F55" s="92">
        <f aca="true" t="shared" si="5" ref="F55:N55">F56+F58</f>
        <v>125924037</v>
      </c>
      <c r="G55" s="92">
        <f t="shared" si="5"/>
        <v>123867000</v>
      </c>
      <c r="H55" s="92">
        <f t="shared" si="5"/>
        <v>123867000</v>
      </c>
      <c r="I55" s="92">
        <f>I56+I58</f>
        <v>123867000</v>
      </c>
      <c r="J55" s="92">
        <f t="shared" si="5"/>
        <v>110000000</v>
      </c>
      <c r="K55" s="104">
        <f t="shared" si="1"/>
        <v>88.80492786617906</v>
      </c>
      <c r="L55" s="92">
        <f t="shared" si="5"/>
        <v>77000000</v>
      </c>
      <c r="M55" s="127">
        <f t="shared" si="2"/>
        <v>70</v>
      </c>
      <c r="N55" s="92">
        <f t="shared" si="5"/>
        <v>57000000</v>
      </c>
      <c r="O55" s="127">
        <f>N55/L55*100</f>
        <v>74.02597402597402</v>
      </c>
    </row>
    <row r="56" spans="3:15" s="113" customFormat="1" ht="13.5" customHeight="1">
      <c r="C56" s="108">
        <v>363</v>
      </c>
      <c r="D56" s="159"/>
      <c r="E56" s="195" t="s">
        <v>275</v>
      </c>
      <c r="F56" s="92">
        <f aca="true" t="shared" si="6" ref="F56:N56">SUM(F57)</f>
        <v>125902277</v>
      </c>
      <c r="G56" s="92">
        <f t="shared" si="6"/>
        <v>123867000</v>
      </c>
      <c r="H56" s="92">
        <f t="shared" si="6"/>
        <v>123867000</v>
      </c>
      <c r="I56" s="92">
        <f t="shared" si="6"/>
        <v>123867000</v>
      </c>
      <c r="J56" s="92">
        <f t="shared" si="6"/>
        <v>110000000</v>
      </c>
      <c r="K56" s="104">
        <f t="shared" si="1"/>
        <v>88.80492786617906</v>
      </c>
      <c r="L56" s="92">
        <f t="shared" si="6"/>
        <v>77000000</v>
      </c>
      <c r="M56" s="127">
        <f t="shared" si="2"/>
        <v>70</v>
      </c>
      <c r="N56" s="92">
        <f t="shared" si="6"/>
        <v>57000000</v>
      </c>
      <c r="O56" s="127">
        <f>N56/L56*100</f>
        <v>74.02597402597402</v>
      </c>
    </row>
    <row r="57" spans="4:15" s="113" customFormat="1" ht="13.5" customHeight="1">
      <c r="D57" s="196">
        <v>3631</v>
      </c>
      <c r="E57" s="197" t="s">
        <v>276</v>
      </c>
      <c r="F57" s="89">
        <f>'posebni dio KN_NE VRIJEDI'!C11+'posebni dio KN_NE VRIJEDI'!C33+'posebni dio KN_NE VRIJEDI'!C43</f>
        <v>125902277</v>
      </c>
      <c r="G57" s="89">
        <f>'posebni dio KN_NE VRIJEDI'!D11+'posebni dio KN_NE VRIJEDI'!D33+'posebni dio KN_NE VRIJEDI'!D43</f>
        <v>123867000</v>
      </c>
      <c r="H57" s="89">
        <f>'posebni dio KN_NE VRIJEDI'!E11+'posebni dio KN_NE VRIJEDI'!E33+'posebni dio KN_NE VRIJEDI'!E43</f>
        <v>123867000</v>
      </c>
      <c r="I57" s="89">
        <f>'posebni dio KN_NE VRIJEDI'!F11+'posebni dio KN_NE VRIJEDI'!F33+'posebni dio KN_NE VRIJEDI'!F43</f>
        <v>123867000</v>
      </c>
      <c r="J57" s="89">
        <f>'posebni dio KN_NE VRIJEDI'!G11+'posebni dio KN_NE VRIJEDI'!G33+'posebni dio KN_NE VRIJEDI'!G43</f>
        <v>110000000</v>
      </c>
      <c r="K57" s="105">
        <f t="shared" si="1"/>
        <v>88.80492786617906</v>
      </c>
      <c r="L57" s="89">
        <f>'posebni dio KN_NE VRIJEDI'!I11+'posebni dio KN_NE VRIJEDI'!I33+'posebni dio KN_NE VRIJEDI'!I43</f>
        <v>77000000</v>
      </c>
      <c r="M57" s="127">
        <f t="shared" si="2"/>
        <v>70</v>
      </c>
      <c r="N57" s="89">
        <f>'posebni dio KN_NE VRIJEDI'!K11+'posebni dio KN_NE VRIJEDI'!K33+'posebni dio KN_NE VRIJEDI'!K43</f>
        <v>57000000</v>
      </c>
      <c r="O57" s="127">
        <f>N57/L57*100</f>
        <v>74.02597402597402</v>
      </c>
    </row>
    <row r="58" spans="3:15" s="113" customFormat="1" ht="13.5" customHeight="1">
      <c r="C58" s="199">
        <v>368</v>
      </c>
      <c r="D58" s="200"/>
      <c r="E58" s="142" t="s">
        <v>278</v>
      </c>
      <c r="F58" s="92">
        <f aca="true" t="shared" si="7" ref="F58:N58">F59</f>
        <v>21760</v>
      </c>
      <c r="G58" s="92">
        <f t="shared" si="7"/>
        <v>0</v>
      </c>
      <c r="H58" s="92">
        <f t="shared" si="7"/>
        <v>0</v>
      </c>
      <c r="I58" s="92">
        <f t="shared" si="7"/>
        <v>0</v>
      </c>
      <c r="J58" s="92">
        <f t="shared" si="7"/>
        <v>0</v>
      </c>
      <c r="K58" s="105" t="e">
        <f t="shared" si="1"/>
        <v>#DIV/0!</v>
      </c>
      <c r="L58" s="92">
        <f t="shared" si="7"/>
        <v>0</v>
      </c>
      <c r="M58" s="127" t="e">
        <f t="shared" si="2"/>
        <v>#DIV/0!</v>
      </c>
      <c r="N58" s="92">
        <f t="shared" si="7"/>
        <v>0</v>
      </c>
      <c r="O58" s="127" t="e">
        <f>N58/L58*100</f>
        <v>#DIV/0!</v>
      </c>
    </row>
    <row r="59" spans="4:15" s="113" customFormat="1" ht="13.5" customHeight="1">
      <c r="D59" s="200">
        <v>3681</v>
      </c>
      <c r="E59" s="69" t="s">
        <v>279</v>
      </c>
      <c r="F59" s="89">
        <f>'posebni dio KN_NE VRIJEDI'!C482</f>
        <v>21760</v>
      </c>
      <c r="G59" s="89">
        <f>'posebni dio KN_NE VRIJEDI'!D482</f>
        <v>0</v>
      </c>
      <c r="H59" s="89">
        <f>'posebni dio KN_NE VRIJEDI'!E482</f>
        <v>0</v>
      </c>
      <c r="I59" s="89">
        <f>'posebni dio KN_NE VRIJEDI'!F482</f>
        <v>0</v>
      </c>
      <c r="J59" s="89">
        <f>'posebni dio KN_NE VRIJEDI'!G482</f>
        <v>0</v>
      </c>
      <c r="K59" s="105" t="e">
        <f t="shared" si="1"/>
        <v>#DIV/0!</v>
      </c>
      <c r="L59" s="89">
        <f>'posebni dio KN_NE VRIJEDI'!I482</f>
        <v>0</v>
      </c>
      <c r="M59" s="127" t="e">
        <f t="shared" si="2"/>
        <v>#DIV/0!</v>
      </c>
      <c r="N59" s="89">
        <f>'posebni dio KN_NE VRIJEDI'!K482</f>
        <v>0</v>
      </c>
      <c r="O59" s="127" t="e">
        <f>N59/L59*100</f>
        <v>#DIV/0!</v>
      </c>
    </row>
    <row r="60" spans="3:15" s="113" customFormat="1" ht="13.5" customHeight="1">
      <c r="C60" s="124"/>
      <c r="D60" s="125"/>
      <c r="E60" s="166"/>
      <c r="F60" s="89"/>
      <c r="G60" s="89"/>
      <c r="H60" s="89"/>
      <c r="I60" s="89"/>
      <c r="J60" s="89"/>
      <c r="K60" s="105"/>
      <c r="L60" s="89"/>
      <c r="M60" s="127"/>
      <c r="N60" s="89"/>
      <c r="O60" s="127"/>
    </row>
    <row r="61" spans="2:15" s="113" customFormat="1" ht="24" customHeight="1">
      <c r="B61" s="123">
        <v>37</v>
      </c>
      <c r="C61" s="123"/>
      <c r="D61" s="176"/>
      <c r="E61" s="107" t="s">
        <v>129</v>
      </c>
      <c r="F61" s="92">
        <f>F62+F66</f>
        <v>32056955496</v>
      </c>
      <c r="G61" s="92">
        <f>G62+G66</f>
        <v>28979381000</v>
      </c>
      <c r="H61" s="92">
        <f>H62+H66</f>
        <v>31479681000</v>
      </c>
      <c r="I61" s="92">
        <f>I62+I66</f>
        <v>32339152000</v>
      </c>
      <c r="J61" s="92">
        <f>J62+J66</f>
        <v>34802322000</v>
      </c>
      <c r="K61" s="104">
        <f t="shared" si="1"/>
        <v>110.55487506369586</v>
      </c>
      <c r="L61" s="92">
        <f>L62+L66</f>
        <v>36439410000</v>
      </c>
      <c r="M61" s="104">
        <f t="shared" si="2"/>
        <v>104.70396199426004</v>
      </c>
      <c r="N61" s="92">
        <f>N62+N66</f>
        <v>37316086000</v>
      </c>
      <c r="O61" s="104">
        <f>N61/L61*100</f>
        <v>102.40584575875404</v>
      </c>
    </row>
    <row r="62" spans="3:15" s="113" customFormat="1" ht="30" customHeight="1">
      <c r="C62" s="123">
        <v>371</v>
      </c>
      <c r="D62" s="176"/>
      <c r="E62" s="107" t="s">
        <v>126</v>
      </c>
      <c r="F62" s="92">
        <f>SUM(F63:F65)</f>
        <v>32056929304</v>
      </c>
      <c r="G62" s="92">
        <f>SUM(G63:G65)</f>
        <v>28979381000</v>
      </c>
      <c r="H62" s="92">
        <f>SUM(H63:H65)</f>
        <v>31479381000</v>
      </c>
      <c r="I62" s="92">
        <f>SUM(I63:I65)</f>
        <v>32338852000</v>
      </c>
      <c r="J62" s="92">
        <f>SUM(J63:J65)</f>
        <v>34801972000</v>
      </c>
      <c r="K62" s="104">
        <f t="shared" si="1"/>
        <v>110.55481681803083</v>
      </c>
      <c r="L62" s="92">
        <f>SUM(L63:L65)</f>
        <v>36439060000</v>
      </c>
      <c r="M62" s="104">
        <f t="shared" si="2"/>
        <v>104.70400930154187</v>
      </c>
      <c r="N62" s="92">
        <f>SUM(N63:N65)</f>
        <v>37315736000</v>
      </c>
      <c r="O62" s="104">
        <f>N62/L62*100</f>
        <v>102.40586886708934</v>
      </c>
    </row>
    <row r="63" spans="3:15" s="113" customFormat="1" ht="40.5">
      <c r="C63" s="123"/>
      <c r="D63" s="177">
        <v>3711</v>
      </c>
      <c r="E63" s="150" t="s">
        <v>159</v>
      </c>
      <c r="F63" s="89">
        <f>'posebni dio KN_NE VRIJEDI'!C59+'posebni dio KN_NE VRIJEDI'!C134+'posebni dio KN_NE VRIJEDI'!C139+'posebni dio KN_NE VRIJEDI'!C144+'posebni dio KN_NE VRIJEDI'!C149+'posebni dio KN_NE VRIJEDI'!C154+'posebni dio KN_NE VRIJEDI'!C159+'posebni dio KN_NE VRIJEDI'!C164+'posebni dio KN_NE VRIJEDI'!C176+'posebni dio KN_NE VRIJEDI'!C169+'posebni dio KN_NE VRIJEDI'!C66+'posebni dio KN_NE VRIJEDI'!C121+'posebni dio KN_NE VRIJEDI'!C14+'posebni dio KN_NE VRIJEDI'!C36+'posebni dio KN_NE VRIJEDI'!C46</f>
        <v>3315462206</v>
      </c>
      <c r="G63" s="89">
        <f>'posebni dio KN_NE VRIJEDI'!D59+'posebni dio KN_NE VRIJEDI'!D134+'posebni dio KN_NE VRIJEDI'!D139+'posebni dio KN_NE VRIJEDI'!D144+'posebni dio KN_NE VRIJEDI'!D149+'posebni dio KN_NE VRIJEDI'!D154+'posebni dio KN_NE VRIJEDI'!D159+'posebni dio KN_NE VRIJEDI'!D164+'posebni dio KN_NE VRIJEDI'!D176+'posebni dio KN_NE VRIJEDI'!D169+'posebni dio KN_NE VRIJEDI'!D66+'posebni dio KN_NE VRIJEDI'!D121</f>
        <v>3150933000</v>
      </c>
      <c r="H63" s="89">
        <f>'posebni dio KN_NE VRIJEDI'!E59+'posebni dio KN_NE VRIJEDI'!E134+'posebni dio KN_NE VRIJEDI'!E139+'posebni dio KN_NE VRIJEDI'!E144+'posebni dio KN_NE VRIJEDI'!E149+'posebni dio KN_NE VRIJEDI'!E154+'posebni dio KN_NE VRIJEDI'!E159+'posebni dio KN_NE VRIJEDI'!E164+'posebni dio KN_NE VRIJEDI'!E176+'posebni dio KN_NE VRIJEDI'!E169+'posebni dio KN_NE VRIJEDI'!E66+'posebni dio KN_NE VRIJEDI'!E121</f>
        <v>3380933000</v>
      </c>
      <c r="I63" s="89">
        <f>'posebni dio KN_NE VRIJEDI'!F59+'posebni dio KN_NE VRIJEDI'!F134+'posebni dio KN_NE VRIJEDI'!F139+'posebni dio KN_NE VRIJEDI'!F144+'posebni dio KN_NE VRIJEDI'!F149+'posebni dio KN_NE VRIJEDI'!F154+'posebni dio KN_NE VRIJEDI'!F159+'posebni dio KN_NE VRIJEDI'!F164+'posebni dio KN_NE VRIJEDI'!F176+'posebni dio KN_NE VRIJEDI'!F169+'posebni dio KN_NE VRIJEDI'!F66+'posebni dio KN_NE VRIJEDI'!F121</f>
        <v>3508433000</v>
      </c>
      <c r="J63" s="89">
        <f>'posebni dio KN_NE VRIJEDI'!G59+'posebni dio KN_NE VRIJEDI'!G134+'posebni dio KN_NE VRIJEDI'!G139+'posebni dio KN_NE VRIJEDI'!G144+'posebni dio KN_NE VRIJEDI'!G149+'posebni dio KN_NE VRIJEDI'!G154+'posebni dio KN_NE VRIJEDI'!G159+'posebni dio KN_NE VRIJEDI'!G164+'posebni dio KN_NE VRIJEDI'!G176+'posebni dio KN_NE VRIJEDI'!G169+'posebni dio KN_NE VRIJEDI'!G66+'posebni dio KN_NE VRIJEDI'!G121</f>
        <v>3674352000</v>
      </c>
      <c r="K63" s="105">
        <f t="shared" si="1"/>
        <v>108.67863989023148</v>
      </c>
      <c r="L63" s="89">
        <f>'posebni dio KN_NE VRIJEDI'!I59+'posebni dio KN_NE VRIJEDI'!I134+'posebni dio KN_NE VRIJEDI'!I139+'posebni dio KN_NE VRIJEDI'!I144+'posebni dio KN_NE VRIJEDI'!I149+'posebni dio KN_NE VRIJEDI'!I154+'posebni dio KN_NE VRIJEDI'!I159+'posebni dio KN_NE VRIJEDI'!I164+'posebni dio KN_NE VRIJEDI'!I176+'posebni dio KN_NE VRIJEDI'!I169+'posebni dio KN_NE VRIJEDI'!I66+'posebni dio KN_NE VRIJEDI'!I121</f>
        <v>3938500000</v>
      </c>
      <c r="M63" s="105">
        <f t="shared" si="2"/>
        <v>107.18896828610869</v>
      </c>
      <c r="N63" s="89">
        <f>'posebni dio KN_NE VRIJEDI'!K59+'posebni dio KN_NE VRIJEDI'!K134+'posebni dio KN_NE VRIJEDI'!K139+'posebni dio KN_NE VRIJEDI'!K144+'posebni dio KN_NE VRIJEDI'!K149+'posebni dio KN_NE VRIJEDI'!K154+'posebni dio KN_NE VRIJEDI'!K159+'posebni dio KN_NE VRIJEDI'!K164+'posebni dio KN_NE VRIJEDI'!K176+'posebni dio KN_NE VRIJEDI'!K169+'posebni dio KN_NE VRIJEDI'!K66+'posebni dio KN_NE VRIJEDI'!K121</f>
        <v>4009000000</v>
      </c>
      <c r="O63" s="105">
        <f>N63/L63*100</f>
        <v>101.79002158182048</v>
      </c>
    </row>
    <row r="64" spans="3:15" s="113" customFormat="1" ht="40.5">
      <c r="C64" s="124"/>
      <c r="D64" s="177">
        <v>3712</v>
      </c>
      <c r="E64" s="150" t="s">
        <v>148</v>
      </c>
      <c r="F64" s="89">
        <f>'posebni dio KN_NE VRIJEDI'!C15+'posebni dio KN_NE VRIJEDI'!C21+'posebni dio KN_NE VRIJEDI'!C27+'posebni dio KN_NE VRIJEDI'!C37+'posebni dio KN_NE VRIJEDI'!C47+'posebni dio KN_NE VRIJEDI'!C53+'posebni dio KN_NE VRIJEDI'!C60+'posebni dio KN_NE VRIJEDI'!C67+'posebni dio KN_NE VRIJEDI'!C170+'posebni dio KN_NE VRIJEDI'!C217</f>
        <v>8230427846</v>
      </c>
      <c r="G64" s="89">
        <f>'posebni dio KN_NE VRIJEDI'!D15+'posebni dio KN_NE VRIJEDI'!D21+'posebni dio KN_NE VRIJEDI'!D27+'posebni dio KN_NE VRIJEDI'!D37+'posebni dio KN_NE VRIJEDI'!D47+'posebni dio KN_NE VRIJEDI'!D53+'posebni dio KN_NE VRIJEDI'!D60+'posebni dio KN_NE VRIJEDI'!D67+'posebni dio KN_NE VRIJEDI'!D170+'posebni dio KN_NE VRIJEDI'!D217</f>
        <v>8406153000</v>
      </c>
      <c r="H64" s="89">
        <f>'posebni dio KN_NE VRIJEDI'!E15+'posebni dio KN_NE VRIJEDI'!E21+'posebni dio KN_NE VRIJEDI'!E27+'posebni dio KN_NE VRIJEDI'!E37+'posebni dio KN_NE VRIJEDI'!E47+'posebni dio KN_NE VRIJEDI'!E53+'posebni dio KN_NE VRIJEDI'!E60+'posebni dio KN_NE VRIJEDI'!E67+'posebni dio KN_NE VRIJEDI'!E170+'posebni dio KN_NE VRIJEDI'!E217</f>
        <v>8996153000</v>
      </c>
      <c r="I64" s="89">
        <f>'posebni dio KN_NE VRIJEDI'!F15+'posebni dio KN_NE VRIJEDI'!F21+'posebni dio KN_NE VRIJEDI'!F27+'posebni dio KN_NE VRIJEDI'!F37+'posebni dio KN_NE VRIJEDI'!F47+'posebni dio KN_NE VRIJEDI'!F53+'posebni dio KN_NE VRIJEDI'!F60+'posebni dio KN_NE VRIJEDI'!F67+'posebni dio KN_NE VRIJEDI'!F170+'posebni dio KN_NE VRIJEDI'!F217</f>
        <v>9232320000</v>
      </c>
      <c r="J64" s="89">
        <f>'posebni dio KN_NE VRIJEDI'!G15+'posebni dio KN_NE VRIJEDI'!G21+'posebni dio KN_NE VRIJEDI'!G27+'posebni dio KN_NE VRIJEDI'!G37+'posebni dio KN_NE VRIJEDI'!G47+'posebni dio KN_NE VRIJEDI'!G53+'posebni dio KN_NE VRIJEDI'!G60+'posebni dio KN_NE VRIJEDI'!G67+'posebni dio KN_NE VRIJEDI'!G170+'posebni dio KN_NE VRIJEDI'!G217</f>
        <v>9486023000</v>
      </c>
      <c r="K64" s="105">
        <f t="shared" si="1"/>
        <v>105.44532757502012</v>
      </c>
      <c r="L64" s="89">
        <f>'posebni dio KN_NE VRIJEDI'!I15+'posebni dio KN_NE VRIJEDI'!I21+'posebni dio KN_NE VRIJEDI'!I27+'posebni dio KN_NE VRIJEDI'!I37+'posebni dio KN_NE VRIJEDI'!I47+'posebni dio KN_NE VRIJEDI'!I53+'posebni dio KN_NE VRIJEDI'!I60+'posebni dio KN_NE VRIJEDI'!I67+'posebni dio KN_NE VRIJEDI'!I170+'posebni dio KN_NE VRIJEDI'!I217</f>
        <v>10017400000</v>
      </c>
      <c r="M64" s="105">
        <f t="shared" si="2"/>
        <v>105.60168365604848</v>
      </c>
      <c r="N64" s="89">
        <f>'posebni dio KN_NE VRIJEDI'!K15+'posebni dio KN_NE VRIJEDI'!K21+'posebni dio KN_NE VRIJEDI'!K27+'posebni dio KN_NE VRIJEDI'!K37+'posebni dio KN_NE VRIJEDI'!K47+'posebni dio KN_NE VRIJEDI'!K53+'posebni dio KN_NE VRIJEDI'!K60+'posebni dio KN_NE VRIJEDI'!K67+'posebni dio KN_NE VRIJEDI'!K170+'posebni dio KN_NE VRIJEDI'!K217</f>
        <v>10452624000</v>
      </c>
      <c r="O64" s="105">
        <f>N64/L64*100</f>
        <v>104.34468025635395</v>
      </c>
    </row>
    <row r="65" spans="3:15" s="113" customFormat="1" ht="27.75" customHeight="1">
      <c r="C65" s="124"/>
      <c r="D65" s="177">
        <v>3714</v>
      </c>
      <c r="E65" s="141" t="s">
        <v>161</v>
      </c>
      <c r="F65" s="89">
        <f>'posebni dio KN_NE VRIJEDI'!C16+'posebni dio KN_NE VRIJEDI'!C22+'posebni dio KN_NE VRIJEDI'!C28+'posebni dio KN_NE VRIJEDI'!C38+'posebni dio KN_NE VRIJEDI'!C48+'posebni dio KN_NE VRIJEDI'!C54+'posebni dio KN_NE VRIJEDI'!C61+'posebni dio KN_NE VRIJEDI'!C68+'posebni dio KN_NE VRIJEDI'!C171+'posebni dio KN_NE VRIJEDI'!C218</f>
        <v>20511039252</v>
      </c>
      <c r="G65" s="89">
        <f>'posebni dio KN_NE VRIJEDI'!D16+'posebni dio KN_NE VRIJEDI'!D22+'posebni dio KN_NE VRIJEDI'!D28+'posebni dio KN_NE VRIJEDI'!D38+'posebni dio KN_NE VRIJEDI'!D48+'posebni dio KN_NE VRIJEDI'!D54+'posebni dio KN_NE VRIJEDI'!D61+'posebni dio KN_NE VRIJEDI'!D68+'posebni dio KN_NE VRIJEDI'!D171+'posebni dio KN_NE VRIJEDI'!D218</f>
        <v>17422295000</v>
      </c>
      <c r="H65" s="89">
        <f>'posebni dio KN_NE VRIJEDI'!E16+'posebni dio KN_NE VRIJEDI'!E22+'posebni dio KN_NE VRIJEDI'!E28+'posebni dio KN_NE VRIJEDI'!E38+'posebni dio KN_NE VRIJEDI'!E48+'posebni dio KN_NE VRIJEDI'!E54+'posebni dio KN_NE VRIJEDI'!E61+'posebni dio KN_NE VRIJEDI'!E68+'posebni dio KN_NE VRIJEDI'!E171+'posebni dio KN_NE VRIJEDI'!E218</f>
        <v>19102295000</v>
      </c>
      <c r="I65" s="89">
        <f>'posebni dio KN_NE VRIJEDI'!F16+'posebni dio KN_NE VRIJEDI'!F22+'posebni dio KN_NE VRIJEDI'!F28+'posebni dio KN_NE VRIJEDI'!F38+'posebni dio KN_NE VRIJEDI'!F48+'posebni dio KN_NE VRIJEDI'!F54+'posebni dio KN_NE VRIJEDI'!F61+'posebni dio KN_NE VRIJEDI'!F68+'posebni dio KN_NE VRIJEDI'!F171+'posebni dio KN_NE VRIJEDI'!F218</f>
        <v>19598099000</v>
      </c>
      <c r="J65" s="89">
        <f>'posebni dio KN_NE VRIJEDI'!G16+'posebni dio KN_NE VRIJEDI'!G22+'posebni dio KN_NE VRIJEDI'!G28+'posebni dio KN_NE VRIJEDI'!G38+'posebni dio KN_NE VRIJEDI'!G48+'posebni dio KN_NE VRIJEDI'!G54+'posebni dio KN_NE VRIJEDI'!G61+'posebni dio KN_NE VRIJEDI'!G68+'posebni dio KN_NE VRIJEDI'!G171+'posebni dio KN_NE VRIJEDI'!G218</f>
        <v>21641597000</v>
      </c>
      <c r="K65" s="105">
        <f t="shared" si="1"/>
        <v>113.29317759986431</v>
      </c>
      <c r="L65" s="89">
        <f>'posebni dio KN_NE VRIJEDI'!I16+'posebni dio KN_NE VRIJEDI'!I22+'posebni dio KN_NE VRIJEDI'!I28+'posebni dio KN_NE VRIJEDI'!I38+'posebni dio KN_NE VRIJEDI'!I48+'posebni dio KN_NE VRIJEDI'!I54+'posebni dio KN_NE VRIJEDI'!I61+'posebni dio KN_NE VRIJEDI'!I68+'posebni dio KN_NE VRIJEDI'!I171+'posebni dio KN_NE VRIJEDI'!I218</f>
        <v>22483160000</v>
      </c>
      <c r="M65" s="105">
        <f t="shared" si="2"/>
        <v>103.8886363145936</v>
      </c>
      <c r="N65" s="89">
        <f>'posebni dio KN_NE VRIJEDI'!K16+'posebni dio KN_NE VRIJEDI'!K22+'posebni dio KN_NE VRIJEDI'!K28+'posebni dio KN_NE VRIJEDI'!K38+'posebni dio KN_NE VRIJEDI'!K48+'posebni dio KN_NE VRIJEDI'!K54+'posebni dio KN_NE VRIJEDI'!K61+'posebni dio KN_NE VRIJEDI'!K68+'posebni dio KN_NE VRIJEDI'!K171+'posebni dio KN_NE VRIJEDI'!K218</f>
        <v>22854112000</v>
      </c>
      <c r="O65" s="105">
        <f>N65/L65*100</f>
        <v>101.64991042184461</v>
      </c>
    </row>
    <row r="66" spans="3:15" s="113" customFormat="1" ht="19.5" customHeight="1">
      <c r="C66" s="123">
        <v>372</v>
      </c>
      <c r="D66" s="168"/>
      <c r="E66" s="107" t="s">
        <v>131</v>
      </c>
      <c r="F66" s="92">
        <f>F67</f>
        <v>26192</v>
      </c>
      <c r="G66" s="92">
        <f>G67</f>
        <v>0</v>
      </c>
      <c r="H66" s="92">
        <f>H67</f>
        <v>300000</v>
      </c>
      <c r="I66" s="92">
        <f>I67</f>
        <v>300000</v>
      </c>
      <c r="J66" s="92">
        <f>J67</f>
        <v>350000</v>
      </c>
      <c r="K66" s="104">
        <f t="shared" si="1"/>
        <v>116.66666666666667</v>
      </c>
      <c r="L66" s="92">
        <f>L67</f>
        <v>350000</v>
      </c>
      <c r="M66" s="104"/>
      <c r="N66" s="92">
        <f>N67</f>
        <v>350000</v>
      </c>
      <c r="O66" s="104"/>
    </row>
    <row r="67" spans="3:15" s="113" customFormat="1" ht="17.25" customHeight="1">
      <c r="C67" s="124"/>
      <c r="D67" s="168">
        <v>3721</v>
      </c>
      <c r="E67" s="141" t="s">
        <v>128</v>
      </c>
      <c r="F67" s="89">
        <f>'posebni dio KN_NE VRIJEDI'!C123</f>
        <v>26192</v>
      </c>
      <c r="G67" s="89">
        <f>'posebni dio KN_NE VRIJEDI'!D123</f>
        <v>0</v>
      </c>
      <c r="H67" s="89">
        <f>'posebni dio KN_NE VRIJEDI'!E123</f>
        <v>300000</v>
      </c>
      <c r="I67" s="89">
        <f>'posebni dio KN_NE VRIJEDI'!F123</f>
        <v>300000</v>
      </c>
      <c r="J67" s="89">
        <f>'posebni dio KN_NE VRIJEDI'!G123</f>
        <v>350000</v>
      </c>
      <c r="K67" s="105">
        <f t="shared" si="1"/>
        <v>116.66666666666667</v>
      </c>
      <c r="L67" s="89">
        <f>'posebni dio KN_NE VRIJEDI'!I123</f>
        <v>350000</v>
      </c>
      <c r="M67" s="105"/>
      <c r="N67" s="89">
        <f>'posebni dio KN_NE VRIJEDI'!K123</f>
        <v>350000</v>
      </c>
      <c r="O67" s="105"/>
    </row>
    <row r="68" spans="3:15" s="113" customFormat="1" ht="13.5">
      <c r="C68" s="124"/>
      <c r="D68" s="173"/>
      <c r="E68" s="141"/>
      <c r="F68" s="89"/>
      <c r="G68" s="89"/>
      <c r="H68" s="89"/>
      <c r="I68" s="89"/>
      <c r="J68" s="89"/>
      <c r="K68" s="105"/>
      <c r="L68" s="89"/>
      <c r="M68" s="127"/>
      <c r="N68" s="89"/>
      <c r="O68" s="127"/>
    </row>
    <row r="69" spans="2:15" s="113" customFormat="1" ht="13.5" customHeight="1">
      <c r="B69" s="123">
        <v>38</v>
      </c>
      <c r="C69" s="123"/>
      <c r="D69" s="178"/>
      <c r="E69" s="107" t="s">
        <v>217</v>
      </c>
      <c r="F69" s="92">
        <f>F70+F72</f>
        <v>5835034</v>
      </c>
      <c r="G69" s="92">
        <f aca="true" t="shared" si="8" ref="G69:L69">G70+G72</f>
        <v>10320000</v>
      </c>
      <c r="H69" s="92">
        <f>H70+H72</f>
        <v>10320000</v>
      </c>
      <c r="I69" s="92">
        <f>I70+I72</f>
        <v>4150000</v>
      </c>
      <c r="J69" s="92">
        <f t="shared" si="8"/>
        <v>6100000</v>
      </c>
      <c r="K69" s="104">
        <f aca="true" t="shared" si="9" ref="K69:K96">J69/H69*100</f>
        <v>59.10852713178295</v>
      </c>
      <c r="L69" s="92">
        <f t="shared" si="8"/>
        <v>6100000</v>
      </c>
      <c r="M69" s="122">
        <f t="shared" si="2"/>
        <v>100</v>
      </c>
      <c r="N69" s="92">
        <f>N70+N72</f>
        <v>6100000</v>
      </c>
      <c r="O69" s="122">
        <f>N69/L69*100</f>
        <v>100</v>
      </c>
    </row>
    <row r="70" spans="2:15" s="113" customFormat="1" ht="13.5" customHeight="1">
      <c r="B70" s="123"/>
      <c r="C70" s="123">
        <v>381</v>
      </c>
      <c r="D70" s="178"/>
      <c r="E70" s="107" t="s">
        <v>219</v>
      </c>
      <c r="F70" s="92">
        <f aca="true" t="shared" si="10" ref="F70:N70">SUM(F71)</f>
        <v>0</v>
      </c>
      <c r="G70" s="92">
        <f t="shared" si="10"/>
        <v>200000</v>
      </c>
      <c r="H70" s="92">
        <f t="shared" si="10"/>
        <v>200000</v>
      </c>
      <c r="I70" s="92">
        <f t="shared" si="10"/>
        <v>100000</v>
      </c>
      <c r="J70" s="92">
        <f t="shared" si="10"/>
        <v>100000</v>
      </c>
      <c r="K70" s="104">
        <f t="shared" si="9"/>
        <v>50</v>
      </c>
      <c r="L70" s="92">
        <f t="shared" si="10"/>
        <v>100000</v>
      </c>
      <c r="M70" s="122">
        <f t="shared" si="2"/>
        <v>100</v>
      </c>
      <c r="N70" s="92">
        <f t="shared" si="10"/>
        <v>100000</v>
      </c>
      <c r="O70" s="122">
        <f>N70/L70*100</f>
        <v>100</v>
      </c>
    </row>
    <row r="71" spans="2:15" s="113" customFormat="1" ht="13.5" customHeight="1">
      <c r="B71" s="123"/>
      <c r="C71" s="123"/>
      <c r="D71" s="125">
        <v>3811</v>
      </c>
      <c r="E71" s="141" t="s">
        <v>220</v>
      </c>
      <c r="F71" s="89">
        <f>'posebni dio KN_NE VRIJEDI'!C270</f>
        <v>0</v>
      </c>
      <c r="G71" s="89">
        <f>'posebni dio KN_NE VRIJEDI'!D270</f>
        <v>200000</v>
      </c>
      <c r="H71" s="89">
        <f>'posebni dio KN_NE VRIJEDI'!E270</f>
        <v>200000</v>
      </c>
      <c r="I71" s="89">
        <f>'posebni dio KN_NE VRIJEDI'!F270</f>
        <v>100000</v>
      </c>
      <c r="J71" s="89">
        <f>'posebni dio KN_NE VRIJEDI'!G270</f>
        <v>100000</v>
      </c>
      <c r="K71" s="105">
        <f t="shared" si="9"/>
        <v>50</v>
      </c>
      <c r="L71" s="89">
        <f>'posebni dio KN_NE VRIJEDI'!I270</f>
        <v>100000</v>
      </c>
      <c r="M71" s="127">
        <f t="shared" si="2"/>
        <v>100</v>
      </c>
      <c r="N71" s="89">
        <f>'posebni dio KN_NE VRIJEDI'!K270</f>
        <v>100000</v>
      </c>
      <c r="O71" s="127">
        <f>N71/L71*100</f>
        <v>100</v>
      </c>
    </row>
    <row r="72" spans="3:15" s="113" customFormat="1" ht="13.5" customHeight="1">
      <c r="C72" s="123">
        <v>383</v>
      </c>
      <c r="D72" s="178"/>
      <c r="E72" s="107" t="s">
        <v>218</v>
      </c>
      <c r="F72" s="92">
        <f>SUM(F73:F76)</f>
        <v>5835034</v>
      </c>
      <c r="G72" s="92">
        <f aca="true" t="shared" si="11" ref="G72:L72">SUM(G73:G76)</f>
        <v>10120000</v>
      </c>
      <c r="H72" s="92">
        <f>SUM(H73:H76)</f>
        <v>10120000</v>
      </c>
      <c r="I72" s="92">
        <f>SUM(I73:I76)</f>
        <v>4050000</v>
      </c>
      <c r="J72" s="92">
        <f t="shared" si="11"/>
        <v>6000000</v>
      </c>
      <c r="K72" s="104">
        <f t="shared" si="9"/>
        <v>59.28853754940712</v>
      </c>
      <c r="L72" s="92">
        <f t="shared" si="11"/>
        <v>6000000</v>
      </c>
      <c r="M72" s="122">
        <f t="shared" si="2"/>
        <v>100</v>
      </c>
      <c r="N72" s="92">
        <f>SUM(N73:N76)</f>
        <v>6000000</v>
      </c>
      <c r="O72" s="122">
        <f>N72/L72*100</f>
        <v>100</v>
      </c>
    </row>
    <row r="73" spans="3:15" s="113" customFormat="1" ht="13.5" customHeight="1">
      <c r="C73" s="124"/>
      <c r="D73" s="125">
        <v>3831</v>
      </c>
      <c r="E73" s="141" t="s">
        <v>144</v>
      </c>
      <c r="F73" s="89">
        <f>'posebni dio KN_NE VRIJEDI'!C181+'posebni dio KN_NE VRIJEDI'!C126</f>
        <v>5814474</v>
      </c>
      <c r="G73" s="89">
        <f>'posebni dio KN_NE VRIJEDI'!D181+'posebni dio KN_NE VRIJEDI'!D126</f>
        <v>10120000</v>
      </c>
      <c r="H73" s="89">
        <f>'posebni dio KN_NE VRIJEDI'!E181+'posebni dio KN_NE VRIJEDI'!E126</f>
        <v>10120000</v>
      </c>
      <c r="I73" s="89">
        <f>'posebni dio KN_NE VRIJEDI'!F181+'posebni dio KN_NE VRIJEDI'!F126</f>
        <v>4000000</v>
      </c>
      <c r="J73" s="89">
        <f>'posebni dio KN_NE VRIJEDI'!G181+'posebni dio KN_NE VRIJEDI'!G126</f>
        <v>6000000</v>
      </c>
      <c r="K73" s="105">
        <f t="shared" si="9"/>
        <v>59.28853754940712</v>
      </c>
      <c r="L73" s="89">
        <f>'posebni dio KN_NE VRIJEDI'!I181+'posebni dio KN_NE VRIJEDI'!I126</f>
        <v>6000000</v>
      </c>
      <c r="M73" s="127">
        <f t="shared" si="2"/>
        <v>100</v>
      </c>
      <c r="N73" s="89">
        <f>'posebni dio KN_NE VRIJEDI'!K181+'posebni dio KN_NE VRIJEDI'!K126</f>
        <v>6000000</v>
      </c>
      <c r="O73" s="127">
        <f>N73/L73*100</f>
        <v>100</v>
      </c>
    </row>
    <row r="74" spans="3:15" s="113" customFormat="1" ht="13.5" customHeight="1">
      <c r="C74" s="124"/>
      <c r="D74" s="125">
        <v>3832</v>
      </c>
      <c r="E74" s="141" t="s">
        <v>215</v>
      </c>
      <c r="F74" s="89">
        <f>'posebni dio KN_NE VRIJEDI'!C127</f>
        <v>0</v>
      </c>
      <c r="G74" s="89">
        <f>'posebni dio KN_NE VRIJEDI'!D127</f>
        <v>0</v>
      </c>
      <c r="H74" s="89">
        <f>'posebni dio KN_NE VRIJEDI'!E127</f>
        <v>0</v>
      </c>
      <c r="I74" s="89">
        <f>'posebni dio KN_NE VRIJEDI'!F127</f>
        <v>0</v>
      </c>
      <c r="J74" s="89">
        <f>'posebni dio KN_NE VRIJEDI'!G127</f>
        <v>0</v>
      </c>
      <c r="K74" s="105"/>
      <c r="L74" s="89">
        <f>'posebni dio KN_NE VRIJEDI'!I127</f>
        <v>0</v>
      </c>
      <c r="M74" s="127"/>
      <c r="N74" s="89">
        <f>'posebni dio KN_NE VRIJEDI'!K127</f>
        <v>0</v>
      </c>
      <c r="O74" s="127"/>
    </row>
    <row r="75" spans="3:15" s="113" customFormat="1" ht="13.5" customHeight="1">
      <c r="C75" s="124"/>
      <c r="D75" s="125">
        <v>3834</v>
      </c>
      <c r="E75" s="140" t="s">
        <v>273</v>
      </c>
      <c r="F75" s="89">
        <f>'posebni dio KN_NE VRIJEDI'!C128</f>
        <v>4874</v>
      </c>
      <c r="G75" s="89">
        <f>'posebni dio KN_NE VRIJEDI'!D128</f>
        <v>0</v>
      </c>
      <c r="H75" s="89">
        <f>'posebni dio KN_NE VRIJEDI'!E128</f>
        <v>0</v>
      </c>
      <c r="I75" s="89">
        <f>'posebni dio KN_NE VRIJEDI'!F128</f>
        <v>0</v>
      </c>
      <c r="J75" s="89">
        <f>'posebni dio KN_NE VRIJEDI'!G128</f>
        <v>0</v>
      </c>
      <c r="K75" s="105"/>
      <c r="L75" s="89">
        <f>'posebni dio KN_NE VRIJEDI'!I128</f>
        <v>0</v>
      </c>
      <c r="M75" s="89"/>
      <c r="N75" s="89">
        <f>'posebni dio KN_NE VRIJEDI'!K128</f>
        <v>0</v>
      </c>
      <c r="O75" s="89"/>
    </row>
    <row r="76" spans="3:15" s="113" customFormat="1" ht="11.25" customHeight="1">
      <c r="C76" s="124"/>
      <c r="D76" s="125">
        <v>3835</v>
      </c>
      <c r="E76" s="141" t="s">
        <v>176</v>
      </c>
      <c r="F76" s="89">
        <f>'posebni dio KN_NE VRIJEDI'!C129</f>
        <v>15686</v>
      </c>
      <c r="G76" s="89">
        <f>'posebni dio KN_NE VRIJEDI'!D129</f>
        <v>0</v>
      </c>
      <c r="H76" s="89">
        <f>'posebni dio KN_NE VRIJEDI'!E129</f>
        <v>0</v>
      </c>
      <c r="I76" s="89">
        <f>'posebni dio KN_NE VRIJEDI'!F129</f>
        <v>50000</v>
      </c>
      <c r="J76" s="89">
        <f>'posebni dio KN_NE VRIJEDI'!G129</f>
        <v>0</v>
      </c>
      <c r="K76" s="105"/>
      <c r="L76" s="89">
        <f>'posebni dio KN_NE VRIJEDI'!I129</f>
        <v>0</v>
      </c>
      <c r="M76" s="89"/>
      <c r="N76" s="89">
        <f>'posebni dio KN_NE VRIJEDI'!K129</f>
        <v>0</v>
      </c>
      <c r="O76" s="89"/>
    </row>
    <row r="77" spans="1:15" s="113" customFormat="1" ht="26.25">
      <c r="A77" s="121">
        <v>4</v>
      </c>
      <c r="B77" s="121"/>
      <c r="C77" s="121"/>
      <c r="D77" s="159"/>
      <c r="E77" s="179" t="s">
        <v>73</v>
      </c>
      <c r="F77" s="92">
        <f>F78+F82+F94</f>
        <v>15465508</v>
      </c>
      <c r="G77" s="92">
        <f>G78+G82+G94</f>
        <v>156934000</v>
      </c>
      <c r="H77" s="92">
        <f>H78+H82+H94</f>
        <v>149934000</v>
      </c>
      <c r="I77" s="92">
        <f>I78+I82+I94</f>
        <v>128164000</v>
      </c>
      <c r="J77" s="92">
        <f>J78+J82+J94</f>
        <v>207745000</v>
      </c>
      <c r="K77" s="104">
        <f t="shared" si="9"/>
        <v>138.55763202475757</v>
      </c>
      <c r="L77" s="92">
        <f>L78+L82+L94</f>
        <v>110295000</v>
      </c>
      <c r="M77" s="104">
        <f t="shared" si="2"/>
        <v>53.091530482081396</v>
      </c>
      <c r="N77" s="92">
        <f>N78+N82+N94</f>
        <v>110295000</v>
      </c>
      <c r="O77" s="104">
        <f>N77/L77*100</f>
        <v>100</v>
      </c>
    </row>
    <row r="78" spans="2:15" s="113" customFormat="1" ht="13.5" customHeight="1">
      <c r="B78" s="123">
        <v>41</v>
      </c>
      <c r="C78" s="123"/>
      <c r="D78" s="178"/>
      <c r="E78" s="169" t="s">
        <v>17</v>
      </c>
      <c r="F78" s="92">
        <f>F79</f>
        <v>971255</v>
      </c>
      <c r="G78" s="92">
        <f>G79</f>
        <v>2000000</v>
      </c>
      <c r="H78" s="92">
        <f>H79</f>
        <v>2000000</v>
      </c>
      <c r="I78" s="92">
        <f>I79</f>
        <v>2000000</v>
      </c>
      <c r="J78" s="92">
        <f>J79</f>
        <v>2000000</v>
      </c>
      <c r="K78" s="104">
        <f t="shared" si="9"/>
        <v>100</v>
      </c>
      <c r="L78" s="92">
        <f>L79</f>
        <v>2000000</v>
      </c>
      <c r="M78" s="122">
        <f t="shared" si="2"/>
        <v>100</v>
      </c>
      <c r="N78" s="92">
        <f>N79</f>
        <v>2000000</v>
      </c>
      <c r="O78" s="122">
        <f>N78/L78*100</f>
        <v>100</v>
      </c>
    </row>
    <row r="79" spans="3:15" s="113" customFormat="1" ht="13.5" customHeight="1">
      <c r="C79" s="123">
        <v>412</v>
      </c>
      <c r="D79" s="125"/>
      <c r="E79" s="106" t="s">
        <v>122</v>
      </c>
      <c r="F79" s="92">
        <f>F80+F81</f>
        <v>971255</v>
      </c>
      <c r="G79" s="92">
        <f aca="true" t="shared" si="12" ref="G79:L79">G80+G81</f>
        <v>2000000</v>
      </c>
      <c r="H79" s="92">
        <f>H80+H81</f>
        <v>2000000</v>
      </c>
      <c r="I79" s="92">
        <f>I80+I81</f>
        <v>2000000</v>
      </c>
      <c r="J79" s="92">
        <f t="shared" si="12"/>
        <v>2000000</v>
      </c>
      <c r="K79" s="104">
        <f t="shared" si="9"/>
        <v>100</v>
      </c>
      <c r="L79" s="92">
        <f t="shared" si="12"/>
        <v>2000000</v>
      </c>
      <c r="M79" s="122">
        <f t="shared" si="2"/>
        <v>100</v>
      </c>
      <c r="N79" s="92">
        <f>N80+N81</f>
        <v>2000000</v>
      </c>
      <c r="O79" s="122">
        <f>N79/L79*100</f>
        <v>100</v>
      </c>
    </row>
    <row r="80" spans="3:15" s="113" customFormat="1" ht="13.5" customHeight="1">
      <c r="C80" s="123"/>
      <c r="D80" s="125">
        <v>4123</v>
      </c>
      <c r="E80" s="138" t="s">
        <v>208</v>
      </c>
      <c r="F80" s="89">
        <f>'posebni dio KN_NE VRIJEDI'!C194</f>
        <v>0</v>
      </c>
      <c r="G80" s="89">
        <f>'posebni dio KN_NE VRIJEDI'!D194</f>
        <v>0</v>
      </c>
      <c r="H80" s="89">
        <f>'posebni dio KN_NE VRIJEDI'!E194</f>
        <v>0</v>
      </c>
      <c r="I80" s="89">
        <f>'posebni dio KN_NE VRIJEDI'!F194</f>
        <v>0</v>
      </c>
      <c r="J80" s="89">
        <f>'posebni dio KN_NE VRIJEDI'!G194</f>
        <v>0</v>
      </c>
      <c r="K80" s="105" t="e">
        <f t="shared" si="9"/>
        <v>#DIV/0!</v>
      </c>
      <c r="L80" s="89">
        <f>'posebni dio KN_NE VRIJEDI'!I194</f>
        <v>0</v>
      </c>
      <c r="M80" s="127"/>
      <c r="N80" s="89">
        <f>'posebni dio KN_NE VRIJEDI'!K194</f>
        <v>0</v>
      </c>
      <c r="O80" s="127"/>
    </row>
    <row r="81" spans="3:15" s="113" customFormat="1" ht="13.5" customHeight="1">
      <c r="C81" s="123"/>
      <c r="D81" s="125">
        <v>4124</v>
      </c>
      <c r="E81" s="138" t="s">
        <v>173</v>
      </c>
      <c r="F81" s="89">
        <f>'posebni dio KN_NE VRIJEDI'!C195</f>
        <v>971255</v>
      </c>
      <c r="G81" s="89">
        <f>'posebni dio KN_NE VRIJEDI'!D195</f>
        <v>2000000</v>
      </c>
      <c r="H81" s="89">
        <f>'posebni dio KN_NE VRIJEDI'!E195</f>
        <v>2000000</v>
      </c>
      <c r="I81" s="89">
        <f>'posebni dio KN_NE VRIJEDI'!F195</f>
        <v>2000000</v>
      </c>
      <c r="J81" s="89">
        <f>'posebni dio KN_NE VRIJEDI'!G195</f>
        <v>2000000</v>
      </c>
      <c r="K81" s="105">
        <f t="shared" si="9"/>
        <v>100</v>
      </c>
      <c r="L81" s="89">
        <f>'posebni dio KN_NE VRIJEDI'!I195</f>
        <v>2000000</v>
      </c>
      <c r="M81" s="127">
        <f t="shared" si="2"/>
        <v>100</v>
      </c>
      <c r="N81" s="89">
        <f>'posebni dio KN_NE VRIJEDI'!K195</f>
        <v>2000000</v>
      </c>
      <c r="O81" s="127">
        <f aca="true" t="shared" si="13" ref="O81:O89">N81/L81*100</f>
        <v>100</v>
      </c>
    </row>
    <row r="82" spans="2:15" s="113" customFormat="1" ht="25.5">
      <c r="B82" s="123">
        <v>42</v>
      </c>
      <c r="C82" s="123"/>
      <c r="D82" s="173"/>
      <c r="E82" s="180" t="s">
        <v>18</v>
      </c>
      <c r="F82" s="92">
        <f>F83+F85+F90+F92</f>
        <v>5040871</v>
      </c>
      <c r="G82" s="92">
        <f>G83+G85+G90+G92</f>
        <v>131934000</v>
      </c>
      <c r="H82" s="92">
        <f>H83+H85+H90+H92</f>
        <v>127934000</v>
      </c>
      <c r="I82" s="92">
        <f>I83+I85+I90+I92</f>
        <v>109164000</v>
      </c>
      <c r="J82" s="92">
        <f>J83+J85+J90+J92</f>
        <v>182745000</v>
      </c>
      <c r="K82" s="104">
        <f t="shared" si="9"/>
        <v>142.84318476714557</v>
      </c>
      <c r="L82" s="92">
        <f>L83+L85+L90+L92</f>
        <v>83295000</v>
      </c>
      <c r="M82" s="104">
        <f t="shared" si="2"/>
        <v>45.57990642698842</v>
      </c>
      <c r="N82" s="92">
        <f>N83+N85+N90+N92</f>
        <v>83295000</v>
      </c>
      <c r="O82" s="104">
        <f t="shared" si="13"/>
        <v>100</v>
      </c>
    </row>
    <row r="83" spans="3:15" s="113" customFormat="1" ht="13.5">
      <c r="C83" s="123">
        <v>421</v>
      </c>
      <c r="D83" s="173"/>
      <c r="E83" s="181" t="s">
        <v>19</v>
      </c>
      <c r="F83" s="92">
        <f>F84</f>
        <v>812567</v>
      </c>
      <c r="G83" s="92">
        <f>G84</f>
        <v>70000000</v>
      </c>
      <c r="H83" s="92">
        <f>H84</f>
        <v>66000000</v>
      </c>
      <c r="I83" s="92">
        <f>I84</f>
        <v>50000000</v>
      </c>
      <c r="J83" s="92">
        <f>J84</f>
        <v>70000000</v>
      </c>
      <c r="K83" s="104">
        <f t="shared" si="9"/>
        <v>106.06060606060606</v>
      </c>
      <c r="L83" s="92">
        <f>L84</f>
        <v>65000000</v>
      </c>
      <c r="M83" s="122">
        <f t="shared" si="2"/>
        <v>92.85714285714286</v>
      </c>
      <c r="N83" s="92">
        <f>N84</f>
        <v>65000000</v>
      </c>
      <c r="O83" s="122">
        <f t="shared" si="13"/>
        <v>100</v>
      </c>
    </row>
    <row r="84" spans="3:15" s="113" customFormat="1" ht="13.5">
      <c r="C84" s="123"/>
      <c r="D84" s="168" t="s">
        <v>20</v>
      </c>
      <c r="E84" s="171" t="s">
        <v>21</v>
      </c>
      <c r="F84" s="89">
        <f>'posebni dio KN_NE VRIJEDI'!C198</f>
        <v>812567</v>
      </c>
      <c r="G84" s="89">
        <f>'posebni dio KN_NE VRIJEDI'!D198</f>
        <v>70000000</v>
      </c>
      <c r="H84" s="89">
        <f>'posebni dio KN_NE VRIJEDI'!E198</f>
        <v>66000000</v>
      </c>
      <c r="I84" s="89">
        <f>'posebni dio KN_NE VRIJEDI'!F198</f>
        <v>50000000</v>
      </c>
      <c r="J84" s="89">
        <f>'posebni dio KN_NE VRIJEDI'!G198</f>
        <v>70000000</v>
      </c>
      <c r="K84" s="105">
        <f t="shared" si="9"/>
        <v>106.06060606060606</v>
      </c>
      <c r="L84" s="89">
        <f>'posebni dio KN_NE VRIJEDI'!I198</f>
        <v>65000000</v>
      </c>
      <c r="M84" s="127">
        <f t="shared" si="2"/>
        <v>92.85714285714286</v>
      </c>
      <c r="N84" s="89">
        <f>'posebni dio KN_NE VRIJEDI'!K198</f>
        <v>65000000</v>
      </c>
      <c r="O84" s="127">
        <f t="shared" si="13"/>
        <v>100</v>
      </c>
    </row>
    <row r="85" spans="3:15" s="113" customFormat="1" ht="13.5">
      <c r="C85" s="123">
        <v>422</v>
      </c>
      <c r="D85" s="173"/>
      <c r="E85" s="165" t="s">
        <v>26</v>
      </c>
      <c r="F85" s="92">
        <f>SUM(F86:F89)</f>
        <v>3952047</v>
      </c>
      <c r="G85" s="92">
        <f>SUM(G86:G89)</f>
        <v>17250000</v>
      </c>
      <c r="H85" s="92">
        <f>SUM(H86:H89)</f>
        <v>17250000</v>
      </c>
      <c r="I85" s="92">
        <f>SUM(I86:I89)</f>
        <v>16023000</v>
      </c>
      <c r="J85" s="92">
        <f>SUM(J86:J89)</f>
        <v>15445000</v>
      </c>
      <c r="K85" s="104">
        <f t="shared" si="9"/>
        <v>89.53623188405797</v>
      </c>
      <c r="L85" s="92">
        <f>SUM(L86:L89)</f>
        <v>14445000</v>
      </c>
      <c r="M85" s="122">
        <f t="shared" si="2"/>
        <v>93.52541275493688</v>
      </c>
      <c r="N85" s="92">
        <f>SUM(N86:N89)</f>
        <v>14445000</v>
      </c>
      <c r="O85" s="122">
        <f t="shared" si="13"/>
        <v>100</v>
      </c>
    </row>
    <row r="86" spans="3:15" s="113" customFormat="1" ht="13.5">
      <c r="C86" s="124"/>
      <c r="D86" s="128" t="s">
        <v>22</v>
      </c>
      <c r="E86" s="129" t="s">
        <v>23</v>
      </c>
      <c r="F86" s="89">
        <f>'posebni dio KN_NE VRIJEDI'!C200+'posebni dio KN_NE VRIJEDI'!C275+'posebni dio KN_NE VRIJEDI'!C304+'posebni dio KN_NE VRIJEDI'!C455</f>
        <v>3684512</v>
      </c>
      <c r="G86" s="89">
        <f>'posebni dio KN_NE VRIJEDI'!D200+'posebni dio KN_NE VRIJEDI'!D275+'posebni dio KN_NE VRIJEDI'!D304+'posebni dio KN_NE VRIJEDI'!D455</f>
        <v>14900000</v>
      </c>
      <c r="H86" s="89">
        <f>'posebni dio KN_NE VRIJEDI'!E200+'posebni dio KN_NE VRIJEDI'!E275+'posebni dio KN_NE VRIJEDI'!E304+'posebni dio KN_NE VRIJEDI'!E455</f>
        <v>14900000</v>
      </c>
      <c r="I86" s="89">
        <f>'posebni dio KN_NE VRIJEDI'!F200+'posebni dio KN_NE VRIJEDI'!F275+'posebni dio KN_NE VRIJEDI'!F304+'posebni dio KN_NE VRIJEDI'!F455</f>
        <v>13673000</v>
      </c>
      <c r="J86" s="89">
        <f>'posebni dio KN_NE VRIJEDI'!G200+'posebni dio KN_NE VRIJEDI'!G275+'posebni dio KN_NE VRIJEDI'!G304+'posebni dio KN_NE VRIJEDI'!G455</f>
        <v>13175000</v>
      </c>
      <c r="K86" s="105">
        <f t="shared" si="9"/>
        <v>88.42281879194631</v>
      </c>
      <c r="L86" s="89">
        <f>'posebni dio KN_NE VRIJEDI'!I200+'posebni dio KN_NE VRIJEDI'!I275+'posebni dio KN_NE VRIJEDI'!I304+'posebni dio KN_NE VRIJEDI'!I455</f>
        <v>12175000</v>
      </c>
      <c r="M86" s="127">
        <f t="shared" si="2"/>
        <v>92.40986717267552</v>
      </c>
      <c r="N86" s="89">
        <f>'posebni dio KN_NE VRIJEDI'!K200+'posebni dio KN_NE VRIJEDI'!K275+'posebni dio KN_NE VRIJEDI'!K304+'posebni dio KN_NE VRIJEDI'!K455</f>
        <v>12175000</v>
      </c>
      <c r="O86" s="127">
        <f t="shared" si="13"/>
        <v>100</v>
      </c>
    </row>
    <row r="87" spans="3:15" s="113" customFormat="1" ht="13.5">
      <c r="C87" s="124"/>
      <c r="D87" s="168" t="s">
        <v>24</v>
      </c>
      <c r="E87" s="171" t="s">
        <v>25</v>
      </c>
      <c r="F87" s="89">
        <f>'posebni dio KN_NE VRIJEDI'!C201+'posebni dio KN_NE VRIJEDI'!C276</f>
        <v>0</v>
      </c>
      <c r="G87" s="89">
        <f>'posebni dio KN_NE VRIJEDI'!D201+'posebni dio KN_NE VRIJEDI'!D276</f>
        <v>200000</v>
      </c>
      <c r="H87" s="89">
        <f>'posebni dio KN_NE VRIJEDI'!E201+'posebni dio KN_NE VRIJEDI'!E276</f>
        <v>200000</v>
      </c>
      <c r="I87" s="89">
        <f>'posebni dio KN_NE VRIJEDI'!F201+'posebni dio KN_NE VRIJEDI'!F276</f>
        <v>200000</v>
      </c>
      <c r="J87" s="89">
        <f>'posebni dio KN_NE VRIJEDI'!G201+'posebni dio KN_NE VRIJEDI'!G276</f>
        <v>120000</v>
      </c>
      <c r="K87" s="105">
        <f t="shared" si="9"/>
        <v>60</v>
      </c>
      <c r="L87" s="89">
        <f>'posebni dio KN_NE VRIJEDI'!I201+'posebni dio KN_NE VRIJEDI'!I276</f>
        <v>120000</v>
      </c>
      <c r="M87" s="127">
        <f t="shared" si="2"/>
        <v>100</v>
      </c>
      <c r="N87" s="89">
        <f>'posebni dio KN_NE VRIJEDI'!K201+'posebni dio KN_NE VRIJEDI'!K276</f>
        <v>120000</v>
      </c>
      <c r="O87" s="127">
        <f t="shared" si="13"/>
        <v>100</v>
      </c>
    </row>
    <row r="88" spans="3:15" s="113" customFormat="1" ht="13.5">
      <c r="C88" s="124"/>
      <c r="D88" s="168">
        <v>4223</v>
      </c>
      <c r="E88" s="138" t="s">
        <v>124</v>
      </c>
      <c r="F88" s="89">
        <f>'posebni dio KN_NE VRIJEDI'!C202+'posebni dio KN_NE VRIJEDI'!C277</f>
        <v>215431</v>
      </c>
      <c r="G88" s="89">
        <f>'posebni dio KN_NE VRIJEDI'!D202+'posebni dio KN_NE VRIJEDI'!D277</f>
        <v>2015000</v>
      </c>
      <c r="H88" s="89">
        <f>'posebni dio KN_NE VRIJEDI'!E202+'posebni dio KN_NE VRIJEDI'!E277</f>
        <v>2015000</v>
      </c>
      <c r="I88" s="89">
        <f>'posebni dio KN_NE VRIJEDI'!F202+'posebni dio KN_NE VRIJEDI'!F277</f>
        <v>2015000</v>
      </c>
      <c r="J88" s="89">
        <f>'posebni dio KN_NE VRIJEDI'!G202+'posebni dio KN_NE VRIJEDI'!G277</f>
        <v>2015000</v>
      </c>
      <c r="K88" s="105">
        <f t="shared" si="9"/>
        <v>100</v>
      </c>
      <c r="L88" s="89">
        <f>'posebni dio KN_NE VRIJEDI'!I202+'posebni dio KN_NE VRIJEDI'!I277</f>
        <v>2015000</v>
      </c>
      <c r="M88" s="127">
        <f t="shared" si="2"/>
        <v>100</v>
      </c>
      <c r="N88" s="89">
        <f>'posebni dio KN_NE VRIJEDI'!K202+'posebni dio KN_NE VRIJEDI'!K277</f>
        <v>2015000</v>
      </c>
      <c r="O88" s="127">
        <f t="shared" si="13"/>
        <v>100</v>
      </c>
    </row>
    <row r="89" spans="3:15" s="113" customFormat="1" ht="13.5">
      <c r="C89" s="124"/>
      <c r="D89" s="168" t="s">
        <v>27</v>
      </c>
      <c r="E89" s="171" t="s">
        <v>1</v>
      </c>
      <c r="F89" s="89">
        <f>'posebni dio KN_NE VRIJEDI'!C203+'posebni dio KN_NE VRIJEDI'!C278</f>
        <v>52104</v>
      </c>
      <c r="G89" s="89">
        <f>'posebni dio KN_NE VRIJEDI'!D203+'posebni dio KN_NE VRIJEDI'!D278</f>
        <v>135000</v>
      </c>
      <c r="H89" s="89">
        <f>'posebni dio KN_NE VRIJEDI'!E203+'posebni dio KN_NE VRIJEDI'!E278</f>
        <v>135000</v>
      </c>
      <c r="I89" s="89">
        <f>'posebni dio KN_NE VRIJEDI'!F203+'posebni dio KN_NE VRIJEDI'!F278</f>
        <v>135000</v>
      </c>
      <c r="J89" s="89">
        <f>'posebni dio KN_NE VRIJEDI'!G203+'posebni dio KN_NE VRIJEDI'!G278</f>
        <v>135000</v>
      </c>
      <c r="K89" s="105">
        <f t="shared" si="9"/>
        <v>100</v>
      </c>
      <c r="L89" s="89">
        <f>'posebni dio KN_NE VRIJEDI'!I203+'posebni dio KN_NE VRIJEDI'!I278</f>
        <v>135000</v>
      </c>
      <c r="M89" s="127">
        <f aca="true" t="shared" si="14" ref="M89:M96">L89/J89*100</f>
        <v>100</v>
      </c>
      <c r="N89" s="89">
        <f>'posebni dio KN_NE VRIJEDI'!K203+'posebni dio KN_NE VRIJEDI'!K278</f>
        <v>135000</v>
      </c>
      <c r="O89" s="127">
        <f t="shared" si="13"/>
        <v>100</v>
      </c>
    </row>
    <row r="90" spans="3:15" s="113" customFormat="1" ht="13.5">
      <c r="C90" s="123">
        <v>423</v>
      </c>
      <c r="D90" s="182"/>
      <c r="E90" s="169" t="s">
        <v>206</v>
      </c>
      <c r="F90" s="92">
        <f aca="true" t="shared" si="15" ref="F90:N90">SUM(F91)</f>
        <v>244882</v>
      </c>
      <c r="G90" s="92">
        <f t="shared" si="15"/>
        <v>1650000</v>
      </c>
      <c r="H90" s="92">
        <f t="shared" si="15"/>
        <v>1650000</v>
      </c>
      <c r="I90" s="92">
        <f t="shared" si="15"/>
        <v>1650000</v>
      </c>
      <c r="J90" s="92">
        <f t="shared" si="15"/>
        <v>1650000</v>
      </c>
      <c r="K90" s="104">
        <f t="shared" si="9"/>
        <v>100</v>
      </c>
      <c r="L90" s="92">
        <f t="shared" si="15"/>
        <v>0</v>
      </c>
      <c r="M90" s="127"/>
      <c r="N90" s="92">
        <f t="shared" si="15"/>
        <v>0</v>
      </c>
      <c r="O90" s="127"/>
    </row>
    <row r="91" spans="3:15" s="113" customFormat="1" ht="13.5">
      <c r="C91" s="124"/>
      <c r="D91" s="168">
        <v>4231</v>
      </c>
      <c r="E91" s="171" t="s">
        <v>207</v>
      </c>
      <c r="F91" s="89">
        <f>'posebni dio KN_NE VRIJEDI'!C205</f>
        <v>244882</v>
      </c>
      <c r="G91" s="89">
        <f>'posebni dio KN_NE VRIJEDI'!D205</f>
        <v>1650000</v>
      </c>
      <c r="H91" s="89">
        <f>'posebni dio KN_NE VRIJEDI'!E205</f>
        <v>1650000</v>
      </c>
      <c r="I91" s="89">
        <f>'posebni dio KN_NE VRIJEDI'!F205</f>
        <v>1650000</v>
      </c>
      <c r="J91" s="89">
        <f>'posebni dio KN_NE VRIJEDI'!G205</f>
        <v>1650000</v>
      </c>
      <c r="K91" s="105">
        <f t="shared" si="9"/>
        <v>100</v>
      </c>
      <c r="L91" s="89">
        <f>'posebni dio KN_NE VRIJEDI'!I205</f>
        <v>0</v>
      </c>
      <c r="M91" s="127"/>
      <c r="N91" s="89">
        <f>'posebni dio KN_NE VRIJEDI'!K205</f>
        <v>0</v>
      </c>
      <c r="O91" s="127"/>
    </row>
    <row r="92" spans="3:15" s="108" customFormat="1" ht="12.75">
      <c r="C92" s="123">
        <v>426</v>
      </c>
      <c r="D92" s="182"/>
      <c r="E92" s="78" t="s">
        <v>87</v>
      </c>
      <c r="F92" s="92">
        <f>F93</f>
        <v>31375</v>
      </c>
      <c r="G92" s="92">
        <f>G93</f>
        <v>43034000</v>
      </c>
      <c r="H92" s="92">
        <f>H93</f>
        <v>43034000</v>
      </c>
      <c r="I92" s="92">
        <f>I93</f>
        <v>41491000</v>
      </c>
      <c r="J92" s="92">
        <f>J93</f>
        <v>95650000</v>
      </c>
      <c r="K92" s="104">
        <f t="shared" si="9"/>
        <v>222.26611516475344</v>
      </c>
      <c r="L92" s="92">
        <f>L93</f>
        <v>3850000</v>
      </c>
      <c r="M92" s="122">
        <f t="shared" si="14"/>
        <v>4.025091479351803</v>
      </c>
      <c r="N92" s="92">
        <f>N93</f>
        <v>3850000</v>
      </c>
      <c r="O92" s="122">
        <f>N92/L92*100</f>
        <v>100</v>
      </c>
    </row>
    <row r="93" spans="3:15" s="113" customFormat="1" ht="13.5">
      <c r="C93" s="124"/>
      <c r="D93" s="128">
        <v>4262</v>
      </c>
      <c r="E93" s="109" t="s">
        <v>86</v>
      </c>
      <c r="F93" s="89">
        <f>'posebni dio KN_NE VRIJEDI'!C280+'posebni dio KN_NE VRIJEDI'!C207+'posebni dio KN_NE VRIJEDI'!C306+'posebni dio KN_NE VRIJEDI'!C457+'posebni dio KN_NE VRIJEDI'!C324+'posebni dio KN_NE VRIJEDI'!C342+'posebni dio KN_NE VRIJEDI'!C360</f>
        <v>31375</v>
      </c>
      <c r="G93" s="89">
        <f>'posebni dio KN_NE VRIJEDI'!D280+'posebni dio KN_NE VRIJEDI'!D207+'posebni dio KN_NE VRIJEDI'!D306+'posebni dio KN_NE VRIJEDI'!D457+'posebni dio KN_NE VRIJEDI'!D324+'posebni dio KN_NE VRIJEDI'!D342+'posebni dio KN_NE VRIJEDI'!D360</f>
        <v>43034000</v>
      </c>
      <c r="H93" s="89">
        <f>'posebni dio KN_NE VRIJEDI'!E280+'posebni dio KN_NE VRIJEDI'!E207+'posebni dio KN_NE VRIJEDI'!E306+'posebni dio KN_NE VRIJEDI'!E457+'posebni dio KN_NE VRIJEDI'!E324+'posebni dio KN_NE VRIJEDI'!E342+'posebni dio KN_NE VRIJEDI'!E360</f>
        <v>43034000</v>
      </c>
      <c r="I93" s="89">
        <f>'posebni dio KN_NE VRIJEDI'!F280+'posebni dio KN_NE VRIJEDI'!F207+'posebni dio KN_NE VRIJEDI'!F306+'posebni dio KN_NE VRIJEDI'!F457+'posebni dio KN_NE VRIJEDI'!F324+'posebni dio KN_NE VRIJEDI'!F342+'posebni dio KN_NE VRIJEDI'!F360</f>
        <v>41491000</v>
      </c>
      <c r="J93" s="89">
        <f>'posebni dio KN_NE VRIJEDI'!G280+'posebni dio KN_NE VRIJEDI'!G207+'posebni dio KN_NE VRIJEDI'!G306+'posebni dio KN_NE VRIJEDI'!G457+'posebni dio KN_NE VRIJEDI'!G324+'posebni dio KN_NE VRIJEDI'!G342+'posebni dio KN_NE VRIJEDI'!G360</f>
        <v>95650000</v>
      </c>
      <c r="K93" s="105">
        <f t="shared" si="9"/>
        <v>222.26611516475344</v>
      </c>
      <c r="L93" s="89">
        <f>'posebni dio KN_NE VRIJEDI'!I280+'posebni dio KN_NE VRIJEDI'!I207+'posebni dio KN_NE VRIJEDI'!I306+'posebni dio KN_NE VRIJEDI'!I457+'posebni dio KN_NE VRIJEDI'!I324+'posebni dio KN_NE VRIJEDI'!I342+'posebni dio KN_NE VRIJEDI'!I360</f>
        <v>3850000</v>
      </c>
      <c r="M93" s="127">
        <f t="shared" si="14"/>
        <v>4.025091479351803</v>
      </c>
      <c r="N93" s="89">
        <f>'posebni dio KN_NE VRIJEDI'!K280+'posebni dio KN_NE VRIJEDI'!K207+'posebni dio KN_NE VRIJEDI'!K306+'posebni dio KN_NE VRIJEDI'!K457+'posebni dio KN_NE VRIJEDI'!K324+'posebni dio KN_NE VRIJEDI'!K342+'posebni dio KN_NE VRIJEDI'!K360</f>
        <v>3850000</v>
      </c>
      <c r="O93" s="127">
        <f>N93/L93*100</f>
        <v>100</v>
      </c>
    </row>
    <row r="94" spans="2:15" s="113" customFormat="1" ht="26.25">
      <c r="B94" s="186">
        <v>45</v>
      </c>
      <c r="C94" s="123"/>
      <c r="D94" s="130"/>
      <c r="E94" s="154" t="s">
        <v>28</v>
      </c>
      <c r="F94" s="92">
        <f aca="true" t="shared" si="16" ref="F94:I95">F95</f>
        <v>9453382</v>
      </c>
      <c r="G94" s="92">
        <f t="shared" si="16"/>
        <v>23000000</v>
      </c>
      <c r="H94" s="92">
        <f t="shared" si="16"/>
        <v>20000000</v>
      </c>
      <c r="I94" s="92">
        <f t="shared" si="16"/>
        <v>17000000</v>
      </c>
      <c r="J94" s="92">
        <f>J95</f>
        <v>23000000</v>
      </c>
      <c r="K94" s="104">
        <f t="shared" si="9"/>
        <v>114.99999999999999</v>
      </c>
      <c r="L94" s="92">
        <f>L95</f>
        <v>25000000</v>
      </c>
      <c r="M94" s="104">
        <f t="shared" si="14"/>
        <v>108.69565217391303</v>
      </c>
      <c r="N94" s="92">
        <f>N95</f>
        <v>25000000</v>
      </c>
      <c r="O94" s="104">
        <f>N94/L94*100</f>
        <v>100</v>
      </c>
    </row>
    <row r="95" spans="3:15" s="113" customFormat="1" ht="12.75" customHeight="1">
      <c r="C95" s="123">
        <v>451</v>
      </c>
      <c r="D95" s="130"/>
      <c r="E95" s="165" t="s">
        <v>0</v>
      </c>
      <c r="F95" s="92">
        <f t="shared" si="16"/>
        <v>9453382</v>
      </c>
      <c r="G95" s="92">
        <f t="shared" si="16"/>
        <v>23000000</v>
      </c>
      <c r="H95" s="92">
        <f t="shared" si="16"/>
        <v>20000000</v>
      </c>
      <c r="I95" s="92">
        <f t="shared" si="16"/>
        <v>17000000</v>
      </c>
      <c r="J95" s="92">
        <f>J96</f>
        <v>23000000</v>
      </c>
      <c r="K95" s="104">
        <f t="shared" si="9"/>
        <v>114.99999999999999</v>
      </c>
      <c r="L95" s="92">
        <f>L96</f>
        <v>25000000</v>
      </c>
      <c r="M95" s="122">
        <f t="shared" si="14"/>
        <v>108.69565217391303</v>
      </c>
      <c r="N95" s="92">
        <f>N96</f>
        <v>25000000</v>
      </c>
      <c r="O95" s="122">
        <f>N95/L95*100</f>
        <v>100</v>
      </c>
    </row>
    <row r="96" spans="3:15" s="113" customFormat="1" ht="12.75" customHeight="1">
      <c r="C96" s="123"/>
      <c r="D96" s="168" t="s">
        <v>29</v>
      </c>
      <c r="E96" s="166" t="s">
        <v>0</v>
      </c>
      <c r="F96" s="89">
        <f>'posebni dio KN_NE VRIJEDI'!C210</f>
        <v>9453382</v>
      </c>
      <c r="G96" s="89">
        <f>'posebni dio KN_NE VRIJEDI'!D210</f>
        <v>23000000</v>
      </c>
      <c r="H96" s="89">
        <f>'posebni dio KN_NE VRIJEDI'!E210</f>
        <v>20000000</v>
      </c>
      <c r="I96" s="89">
        <f>'posebni dio KN_NE VRIJEDI'!F210</f>
        <v>17000000</v>
      </c>
      <c r="J96" s="89">
        <f>'posebni dio KN_NE VRIJEDI'!G210</f>
        <v>23000000</v>
      </c>
      <c r="K96" s="105">
        <f t="shared" si="9"/>
        <v>114.99999999999999</v>
      </c>
      <c r="L96" s="89">
        <f>'posebni dio KN_NE VRIJEDI'!I210</f>
        <v>25000000</v>
      </c>
      <c r="M96" s="127">
        <f t="shared" si="14"/>
        <v>108.69565217391303</v>
      </c>
      <c r="N96" s="89">
        <f>'posebni dio KN_NE VRIJEDI'!K210</f>
        <v>25000000</v>
      </c>
      <c r="O96" s="127">
        <f>N96/L96*100</f>
        <v>100</v>
      </c>
    </row>
    <row r="97" spans="3:15" s="3" customFormat="1" ht="13.5">
      <c r="C97" s="38"/>
      <c r="D97" s="38"/>
      <c r="G97" s="79"/>
      <c r="H97" s="79"/>
      <c r="I97" s="79"/>
      <c r="J97" s="113"/>
      <c r="K97" s="151"/>
      <c r="L97" s="79"/>
      <c r="M97" s="85"/>
      <c r="N97" s="79"/>
      <c r="O97" s="85"/>
    </row>
    <row r="98" spans="3:15" s="3" customFormat="1" ht="13.5">
      <c r="C98" s="38"/>
      <c r="D98" s="38"/>
      <c r="G98" s="79"/>
      <c r="H98" s="79"/>
      <c r="I98" s="79"/>
      <c r="J98" s="79"/>
      <c r="K98" s="151"/>
      <c r="L98" s="79"/>
      <c r="M98" s="85"/>
      <c r="N98" s="79"/>
      <c r="O98" s="85"/>
    </row>
    <row r="99" spans="3:15" s="3" customFormat="1" ht="13.5">
      <c r="C99" s="38"/>
      <c r="D99" s="38"/>
      <c r="F99" s="37"/>
      <c r="G99" s="78"/>
      <c r="H99" s="78"/>
      <c r="I99" s="78"/>
      <c r="J99" s="78"/>
      <c r="K99" s="152"/>
      <c r="L99" s="78"/>
      <c r="M99" s="85"/>
      <c r="N99" s="78"/>
      <c r="O99" s="85"/>
    </row>
    <row r="100" spans="3:15" s="3" customFormat="1" ht="13.5">
      <c r="C100" s="38"/>
      <c r="D100" s="38"/>
      <c r="G100" s="79"/>
      <c r="H100" s="79"/>
      <c r="I100" s="79"/>
      <c r="J100" s="79"/>
      <c r="K100" s="151"/>
      <c r="L100" s="79"/>
      <c r="M100" s="85"/>
      <c r="N100" s="79"/>
      <c r="O100" s="85"/>
    </row>
    <row r="101" spans="3:15" s="3" customFormat="1" ht="13.5">
      <c r="C101" s="38"/>
      <c r="D101" s="38"/>
      <c r="G101" s="79"/>
      <c r="H101" s="79"/>
      <c r="I101" s="79"/>
      <c r="J101" s="79"/>
      <c r="K101" s="151"/>
      <c r="L101" s="79"/>
      <c r="M101" s="85"/>
      <c r="N101" s="79"/>
      <c r="O101" s="85"/>
    </row>
    <row r="102" spans="3:15" s="3" customFormat="1" ht="13.5">
      <c r="C102" s="38"/>
      <c r="D102" s="38"/>
      <c r="G102" s="79"/>
      <c r="H102" s="79"/>
      <c r="I102" s="79"/>
      <c r="J102" s="79"/>
      <c r="K102" s="151"/>
      <c r="L102" s="79"/>
      <c r="M102" s="85"/>
      <c r="N102" s="79"/>
      <c r="O102" s="85"/>
    </row>
    <row r="103" spans="3:15" s="3" customFormat="1" ht="13.5">
      <c r="C103" s="38"/>
      <c r="D103" s="38"/>
      <c r="G103" s="79"/>
      <c r="H103" s="79"/>
      <c r="I103" s="79"/>
      <c r="J103" s="79"/>
      <c r="K103" s="151"/>
      <c r="L103" s="79"/>
      <c r="M103" s="85"/>
      <c r="N103" s="79"/>
      <c r="O103" s="85"/>
    </row>
    <row r="104" spans="3:15" s="3" customFormat="1" ht="13.5">
      <c r="C104" s="38"/>
      <c r="D104" s="38"/>
      <c r="G104" s="79"/>
      <c r="H104" s="79"/>
      <c r="I104" s="79"/>
      <c r="J104" s="79"/>
      <c r="K104" s="151"/>
      <c r="L104" s="79"/>
      <c r="M104" s="85"/>
      <c r="N104" s="79"/>
      <c r="O104" s="85"/>
    </row>
    <row r="105" spans="3:15" s="3" customFormat="1" ht="13.5">
      <c r="C105" s="38"/>
      <c r="D105" s="38"/>
      <c r="G105" s="79"/>
      <c r="H105" s="79"/>
      <c r="I105" s="79"/>
      <c r="J105" s="79"/>
      <c r="K105" s="151"/>
      <c r="L105" s="79"/>
      <c r="M105" s="85"/>
      <c r="N105" s="79"/>
      <c r="O105" s="85"/>
    </row>
    <row r="106" spans="3:15" s="3" customFormat="1" ht="13.5">
      <c r="C106" s="38"/>
      <c r="D106" s="38"/>
      <c r="G106" s="79"/>
      <c r="H106" s="79"/>
      <c r="I106" s="79"/>
      <c r="J106" s="79"/>
      <c r="K106" s="151"/>
      <c r="L106" s="79"/>
      <c r="M106" s="85"/>
      <c r="N106" s="79"/>
      <c r="O106" s="85"/>
    </row>
    <row r="107" spans="3:15" s="3" customFormat="1" ht="13.5">
      <c r="C107" s="38"/>
      <c r="D107" s="38"/>
      <c r="G107" s="79"/>
      <c r="H107" s="79"/>
      <c r="I107" s="79"/>
      <c r="J107" s="79"/>
      <c r="K107" s="151"/>
      <c r="L107" s="79"/>
      <c r="M107" s="85"/>
      <c r="N107" s="79"/>
      <c r="O107" s="85"/>
    </row>
    <row r="108" spans="3:15" s="3" customFormat="1" ht="13.5">
      <c r="C108" s="38"/>
      <c r="D108" s="38"/>
      <c r="G108" s="79"/>
      <c r="H108" s="79"/>
      <c r="I108" s="79"/>
      <c r="J108" s="79"/>
      <c r="K108" s="151"/>
      <c r="L108" s="79"/>
      <c r="M108" s="85"/>
      <c r="N108" s="79"/>
      <c r="O108" s="85"/>
    </row>
    <row r="109" spans="3:15" s="3" customFormat="1" ht="13.5">
      <c r="C109" s="38"/>
      <c r="D109" s="38"/>
      <c r="G109" s="79"/>
      <c r="H109" s="79"/>
      <c r="I109" s="79"/>
      <c r="J109" s="79"/>
      <c r="K109" s="151"/>
      <c r="L109" s="79"/>
      <c r="M109" s="85"/>
      <c r="N109" s="79"/>
      <c r="O109" s="85"/>
    </row>
    <row r="110" spans="3:15" s="3" customFormat="1" ht="13.5">
      <c r="C110" s="38"/>
      <c r="D110" s="38"/>
      <c r="G110" s="79"/>
      <c r="H110" s="79"/>
      <c r="I110" s="79"/>
      <c r="J110" s="79"/>
      <c r="K110" s="151"/>
      <c r="L110" s="79"/>
      <c r="M110" s="85"/>
      <c r="N110" s="79"/>
      <c r="O110" s="85"/>
    </row>
    <row r="111" spans="3:15" s="3" customFormat="1" ht="13.5">
      <c r="C111" s="38"/>
      <c r="D111" s="38"/>
      <c r="G111" s="79"/>
      <c r="H111" s="79"/>
      <c r="I111" s="79"/>
      <c r="J111" s="79"/>
      <c r="K111" s="151"/>
      <c r="L111" s="79"/>
      <c r="M111" s="85"/>
      <c r="N111" s="79"/>
      <c r="O111" s="85"/>
    </row>
    <row r="112" spans="3:15" s="3" customFormat="1" ht="13.5">
      <c r="C112" s="38"/>
      <c r="D112" s="38"/>
      <c r="G112" s="79"/>
      <c r="H112" s="79"/>
      <c r="I112" s="79"/>
      <c r="J112" s="79"/>
      <c r="K112" s="151"/>
      <c r="L112" s="79"/>
      <c r="M112" s="85"/>
      <c r="N112" s="79"/>
      <c r="O112" s="85"/>
    </row>
    <row r="113" spans="3:15" s="3" customFormat="1" ht="13.5">
      <c r="C113" s="38"/>
      <c r="D113" s="38"/>
      <c r="G113" s="79"/>
      <c r="H113" s="79"/>
      <c r="I113" s="79"/>
      <c r="J113" s="79"/>
      <c r="K113" s="151"/>
      <c r="L113" s="79"/>
      <c r="M113" s="85"/>
      <c r="N113" s="79"/>
      <c r="O113" s="85"/>
    </row>
    <row r="114" spans="3:15" s="3" customFormat="1" ht="13.5">
      <c r="C114" s="38"/>
      <c r="D114" s="38"/>
      <c r="G114" s="79"/>
      <c r="H114" s="79"/>
      <c r="I114" s="79"/>
      <c r="J114" s="79"/>
      <c r="K114" s="151"/>
      <c r="L114" s="79"/>
      <c r="M114" s="85"/>
      <c r="N114" s="79"/>
      <c r="O114" s="85"/>
    </row>
    <row r="115" spans="3:15" s="3" customFormat="1" ht="13.5">
      <c r="C115" s="38"/>
      <c r="D115" s="38"/>
      <c r="G115" s="79"/>
      <c r="H115" s="79"/>
      <c r="I115" s="79"/>
      <c r="J115" s="79"/>
      <c r="K115" s="151"/>
      <c r="L115" s="79"/>
      <c r="M115" s="85"/>
      <c r="N115" s="79"/>
      <c r="O115" s="85"/>
    </row>
    <row r="116" spans="3:15" s="3" customFormat="1" ht="13.5">
      <c r="C116" s="38"/>
      <c r="D116" s="38"/>
      <c r="G116" s="79"/>
      <c r="H116" s="79"/>
      <c r="I116" s="79"/>
      <c r="J116" s="79"/>
      <c r="K116" s="151"/>
      <c r="L116" s="79"/>
      <c r="M116" s="85"/>
      <c r="N116" s="79"/>
      <c r="O116" s="85"/>
    </row>
    <row r="117" spans="3:15" s="3" customFormat="1" ht="13.5">
      <c r="C117" s="38"/>
      <c r="D117" s="38"/>
      <c r="G117" s="79"/>
      <c r="H117" s="79"/>
      <c r="I117" s="79"/>
      <c r="J117" s="79"/>
      <c r="K117" s="151"/>
      <c r="L117" s="79"/>
      <c r="M117" s="85"/>
      <c r="N117" s="79"/>
      <c r="O117" s="85"/>
    </row>
    <row r="118" spans="3:15" s="3" customFormat="1" ht="13.5">
      <c r="C118" s="38"/>
      <c r="D118" s="38"/>
      <c r="G118" s="79"/>
      <c r="H118" s="79"/>
      <c r="I118" s="79"/>
      <c r="J118" s="79"/>
      <c r="K118" s="151"/>
      <c r="L118" s="79"/>
      <c r="M118" s="85"/>
      <c r="N118" s="79"/>
      <c r="O118" s="85"/>
    </row>
    <row r="119" spans="3:15" s="3" customFormat="1" ht="13.5">
      <c r="C119" s="38"/>
      <c r="D119" s="38"/>
      <c r="G119" s="79"/>
      <c r="H119" s="79"/>
      <c r="I119" s="79"/>
      <c r="J119" s="79"/>
      <c r="K119" s="151"/>
      <c r="L119" s="79"/>
      <c r="M119" s="85"/>
      <c r="N119" s="79"/>
      <c r="O119" s="85"/>
    </row>
    <row r="120" spans="3:15" s="3" customFormat="1" ht="13.5">
      <c r="C120" s="38"/>
      <c r="D120" s="38"/>
      <c r="G120" s="79"/>
      <c r="H120" s="79"/>
      <c r="I120" s="79"/>
      <c r="J120" s="79"/>
      <c r="K120" s="151"/>
      <c r="L120" s="79"/>
      <c r="M120" s="85"/>
      <c r="N120" s="79"/>
      <c r="O120" s="85"/>
    </row>
    <row r="121" spans="3:15" s="3" customFormat="1" ht="13.5">
      <c r="C121" s="38"/>
      <c r="D121" s="38"/>
      <c r="G121" s="79"/>
      <c r="H121" s="79"/>
      <c r="I121" s="79"/>
      <c r="J121" s="79"/>
      <c r="K121" s="151"/>
      <c r="L121" s="79"/>
      <c r="M121" s="85"/>
      <c r="N121" s="79"/>
      <c r="O121" s="85"/>
    </row>
    <row r="122" spans="3:15" s="3" customFormat="1" ht="13.5">
      <c r="C122" s="38"/>
      <c r="D122" s="38"/>
      <c r="G122" s="79"/>
      <c r="H122" s="79"/>
      <c r="I122" s="79"/>
      <c r="J122" s="79"/>
      <c r="K122" s="151"/>
      <c r="L122" s="79"/>
      <c r="M122" s="85"/>
      <c r="N122" s="79"/>
      <c r="O122" s="85"/>
    </row>
    <row r="123" spans="3:15" s="3" customFormat="1" ht="13.5">
      <c r="C123" s="38"/>
      <c r="D123" s="38"/>
      <c r="G123" s="79"/>
      <c r="H123" s="79"/>
      <c r="I123" s="79"/>
      <c r="J123" s="79"/>
      <c r="K123" s="151"/>
      <c r="L123" s="79"/>
      <c r="M123" s="85"/>
      <c r="N123" s="79"/>
      <c r="O123" s="85"/>
    </row>
    <row r="124" spans="3:15" s="3" customFormat="1" ht="13.5">
      <c r="C124" s="38"/>
      <c r="D124" s="38"/>
      <c r="G124" s="79"/>
      <c r="H124" s="79"/>
      <c r="I124" s="79"/>
      <c r="J124" s="79"/>
      <c r="K124" s="151"/>
      <c r="L124" s="79"/>
      <c r="M124" s="85"/>
      <c r="N124" s="79"/>
      <c r="O124" s="85"/>
    </row>
    <row r="125" spans="3:15" s="3" customFormat="1" ht="13.5">
      <c r="C125" s="38"/>
      <c r="D125" s="38"/>
      <c r="G125" s="79"/>
      <c r="H125" s="79"/>
      <c r="I125" s="79"/>
      <c r="J125" s="79"/>
      <c r="K125" s="151"/>
      <c r="L125" s="79"/>
      <c r="M125" s="85"/>
      <c r="N125" s="79"/>
      <c r="O125" s="85"/>
    </row>
    <row r="126" spans="3:15" s="3" customFormat="1" ht="13.5">
      <c r="C126" s="38"/>
      <c r="D126" s="38"/>
      <c r="G126" s="79"/>
      <c r="H126" s="79"/>
      <c r="I126" s="79"/>
      <c r="J126" s="79"/>
      <c r="K126" s="151"/>
      <c r="L126" s="79"/>
      <c r="M126" s="85"/>
      <c r="N126" s="79"/>
      <c r="O126" s="85"/>
    </row>
    <row r="127" spans="3:15" s="3" customFormat="1" ht="13.5">
      <c r="C127" s="38"/>
      <c r="D127" s="38"/>
      <c r="G127" s="79"/>
      <c r="H127" s="79"/>
      <c r="I127" s="79"/>
      <c r="J127" s="79"/>
      <c r="K127" s="151"/>
      <c r="L127" s="79"/>
      <c r="M127" s="85"/>
      <c r="N127" s="79"/>
      <c r="O127" s="85"/>
    </row>
    <row r="128" spans="3:15" s="3" customFormat="1" ht="13.5">
      <c r="C128" s="38"/>
      <c r="D128" s="38"/>
      <c r="G128" s="79"/>
      <c r="H128" s="79"/>
      <c r="I128" s="79"/>
      <c r="J128" s="79"/>
      <c r="K128" s="151"/>
      <c r="L128" s="79"/>
      <c r="M128" s="85"/>
      <c r="N128" s="79"/>
      <c r="O128" s="85"/>
    </row>
    <row r="129" spans="3:15" s="3" customFormat="1" ht="13.5">
      <c r="C129" s="38"/>
      <c r="D129" s="38"/>
      <c r="G129" s="79"/>
      <c r="H129" s="79"/>
      <c r="I129" s="79"/>
      <c r="J129" s="79"/>
      <c r="K129" s="151"/>
      <c r="L129" s="79"/>
      <c r="M129" s="85"/>
      <c r="N129" s="79"/>
      <c r="O129" s="85"/>
    </row>
    <row r="130" spans="3:15" s="3" customFormat="1" ht="13.5">
      <c r="C130" s="38"/>
      <c r="D130" s="38"/>
      <c r="G130" s="79"/>
      <c r="H130" s="79"/>
      <c r="I130" s="79"/>
      <c r="J130" s="79"/>
      <c r="K130" s="151"/>
      <c r="L130" s="79"/>
      <c r="M130" s="85"/>
      <c r="N130" s="79"/>
      <c r="O130" s="85"/>
    </row>
    <row r="131" spans="3:15" s="3" customFormat="1" ht="13.5">
      <c r="C131" s="38"/>
      <c r="D131" s="38"/>
      <c r="G131" s="79"/>
      <c r="H131" s="79"/>
      <c r="I131" s="79"/>
      <c r="J131" s="79"/>
      <c r="K131" s="151"/>
      <c r="L131" s="79"/>
      <c r="M131" s="85"/>
      <c r="N131" s="79"/>
      <c r="O131" s="85"/>
    </row>
    <row r="132" spans="3:15" s="3" customFormat="1" ht="13.5">
      <c r="C132" s="38"/>
      <c r="D132" s="38"/>
      <c r="G132" s="79"/>
      <c r="H132" s="79"/>
      <c r="I132" s="79"/>
      <c r="J132" s="79"/>
      <c r="K132" s="151"/>
      <c r="L132" s="79"/>
      <c r="M132" s="85"/>
      <c r="N132" s="79"/>
      <c r="O132" s="85"/>
    </row>
    <row r="133" spans="3:15" s="3" customFormat="1" ht="13.5">
      <c r="C133" s="38"/>
      <c r="D133" s="38"/>
      <c r="G133" s="79"/>
      <c r="H133" s="79"/>
      <c r="I133" s="79"/>
      <c r="J133" s="79"/>
      <c r="K133" s="151"/>
      <c r="L133" s="79"/>
      <c r="M133" s="85"/>
      <c r="N133" s="79"/>
      <c r="O133" s="85"/>
    </row>
    <row r="134" spans="3:15" s="3" customFormat="1" ht="13.5">
      <c r="C134" s="38"/>
      <c r="D134" s="38"/>
      <c r="G134" s="79"/>
      <c r="H134" s="79"/>
      <c r="I134" s="79"/>
      <c r="J134" s="79"/>
      <c r="K134" s="151"/>
      <c r="L134" s="79"/>
      <c r="M134" s="85"/>
      <c r="N134" s="79"/>
      <c r="O134" s="85"/>
    </row>
    <row r="135" spans="3:15" s="3" customFormat="1" ht="13.5">
      <c r="C135" s="38"/>
      <c r="D135" s="38"/>
      <c r="G135" s="79"/>
      <c r="H135" s="79"/>
      <c r="I135" s="79"/>
      <c r="J135" s="79"/>
      <c r="K135" s="151"/>
      <c r="L135" s="79"/>
      <c r="M135" s="85"/>
      <c r="N135" s="79"/>
      <c r="O135" s="85"/>
    </row>
    <row r="136" spans="3:15" s="3" customFormat="1" ht="13.5">
      <c r="C136" s="38"/>
      <c r="D136" s="38"/>
      <c r="G136" s="79"/>
      <c r="H136" s="79"/>
      <c r="I136" s="79"/>
      <c r="J136" s="79"/>
      <c r="K136" s="151"/>
      <c r="L136" s="79"/>
      <c r="M136" s="85"/>
      <c r="N136" s="79"/>
      <c r="O136" s="85"/>
    </row>
    <row r="137" spans="3:15" s="3" customFormat="1" ht="13.5">
      <c r="C137" s="38"/>
      <c r="D137" s="38"/>
      <c r="G137" s="79"/>
      <c r="H137" s="79"/>
      <c r="I137" s="79"/>
      <c r="J137" s="79"/>
      <c r="K137" s="151"/>
      <c r="L137" s="79"/>
      <c r="M137" s="85"/>
      <c r="N137" s="79"/>
      <c r="O137" s="85"/>
    </row>
    <row r="138" spans="3:15" s="3" customFormat="1" ht="13.5">
      <c r="C138" s="38"/>
      <c r="D138" s="38"/>
      <c r="G138" s="79"/>
      <c r="H138" s="79"/>
      <c r="I138" s="79"/>
      <c r="J138" s="79"/>
      <c r="K138" s="151"/>
      <c r="L138" s="79"/>
      <c r="M138" s="85"/>
      <c r="N138" s="79"/>
      <c r="O138" s="85"/>
    </row>
    <row r="139" spans="3:15" s="3" customFormat="1" ht="13.5">
      <c r="C139" s="38"/>
      <c r="D139" s="38"/>
      <c r="G139" s="79"/>
      <c r="H139" s="79"/>
      <c r="I139" s="79"/>
      <c r="J139" s="79"/>
      <c r="K139" s="151"/>
      <c r="L139" s="79"/>
      <c r="M139" s="85"/>
      <c r="N139" s="79"/>
      <c r="O139" s="85"/>
    </row>
    <row r="140" spans="3:15" s="3" customFormat="1" ht="13.5">
      <c r="C140" s="38"/>
      <c r="D140" s="38"/>
      <c r="G140" s="79"/>
      <c r="H140" s="79"/>
      <c r="I140" s="79"/>
      <c r="J140" s="79"/>
      <c r="K140" s="151"/>
      <c r="L140" s="79"/>
      <c r="M140" s="85"/>
      <c r="N140" s="79"/>
      <c r="O140" s="85"/>
    </row>
    <row r="141" spans="3:15" s="3" customFormat="1" ht="13.5">
      <c r="C141" s="38"/>
      <c r="D141" s="38"/>
      <c r="G141" s="79"/>
      <c r="H141" s="79"/>
      <c r="I141" s="79"/>
      <c r="J141" s="79"/>
      <c r="K141" s="151"/>
      <c r="L141" s="79"/>
      <c r="M141" s="85"/>
      <c r="N141" s="79"/>
      <c r="O141" s="85"/>
    </row>
    <row r="142" spans="3:15" s="3" customFormat="1" ht="13.5">
      <c r="C142" s="38"/>
      <c r="D142" s="38"/>
      <c r="G142" s="79"/>
      <c r="H142" s="79"/>
      <c r="I142" s="79"/>
      <c r="J142" s="79"/>
      <c r="K142" s="151"/>
      <c r="L142" s="79"/>
      <c r="M142" s="85"/>
      <c r="N142" s="79"/>
      <c r="O142" s="85"/>
    </row>
    <row r="143" spans="3:15" s="3" customFormat="1" ht="13.5">
      <c r="C143" s="38"/>
      <c r="D143" s="38"/>
      <c r="G143" s="79"/>
      <c r="H143" s="79"/>
      <c r="I143" s="79"/>
      <c r="J143" s="79"/>
      <c r="K143" s="151"/>
      <c r="L143" s="79"/>
      <c r="M143" s="85"/>
      <c r="N143" s="79"/>
      <c r="O143" s="85"/>
    </row>
    <row r="144" spans="3:15" s="3" customFormat="1" ht="13.5">
      <c r="C144" s="38"/>
      <c r="D144" s="38"/>
      <c r="G144" s="79"/>
      <c r="H144" s="79"/>
      <c r="I144" s="79"/>
      <c r="J144" s="79"/>
      <c r="K144" s="151"/>
      <c r="L144" s="79"/>
      <c r="M144" s="85"/>
      <c r="N144" s="79"/>
      <c r="O144" s="85"/>
    </row>
    <row r="145" spans="3:15" s="3" customFormat="1" ht="13.5">
      <c r="C145" s="38"/>
      <c r="D145" s="38"/>
      <c r="G145" s="79"/>
      <c r="H145" s="79"/>
      <c r="I145" s="79"/>
      <c r="J145" s="79"/>
      <c r="K145" s="151"/>
      <c r="L145" s="79"/>
      <c r="M145" s="85"/>
      <c r="N145" s="79"/>
      <c r="O145" s="85"/>
    </row>
    <row r="146" spans="3:15" s="3" customFormat="1" ht="13.5">
      <c r="C146" s="38"/>
      <c r="D146" s="38"/>
      <c r="G146" s="79"/>
      <c r="H146" s="79"/>
      <c r="I146" s="79"/>
      <c r="J146" s="79"/>
      <c r="K146" s="151"/>
      <c r="L146" s="79"/>
      <c r="M146" s="85"/>
      <c r="N146" s="79"/>
      <c r="O146" s="85"/>
    </row>
    <row r="147" spans="3:15" s="3" customFormat="1" ht="13.5">
      <c r="C147" s="38"/>
      <c r="D147" s="38"/>
      <c r="G147" s="79"/>
      <c r="H147" s="79"/>
      <c r="I147" s="79"/>
      <c r="J147" s="79"/>
      <c r="K147" s="151"/>
      <c r="L147" s="79"/>
      <c r="M147" s="85"/>
      <c r="N147" s="79"/>
      <c r="O147" s="85"/>
    </row>
    <row r="148" spans="3:15" s="3" customFormat="1" ht="13.5">
      <c r="C148" s="38"/>
      <c r="D148" s="38"/>
      <c r="G148" s="79"/>
      <c r="H148" s="79"/>
      <c r="I148" s="79"/>
      <c r="J148" s="79"/>
      <c r="K148" s="151"/>
      <c r="L148" s="79"/>
      <c r="M148" s="85"/>
      <c r="N148" s="79"/>
      <c r="O148" s="85"/>
    </row>
    <row r="149" spans="3:15" s="3" customFormat="1" ht="13.5">
      <c r="C149" s="38"/>
      <c r="D149" s="38"/>
      <c r="G149" s="79"/>
      <c r="H149" s="79"/>
      <c r="I149" s="79"/>
      <c r="J149" s="79"/>
      <c r="K149" s="151"/>
      <c r="L149" s="79"/>
      <c r="M149" s="85"/>
      <c r="N149" s="79"/>
      <c r="O149" s="85"/>
    </row>
    <row r="150" spans="3:15" s="3" customFormat="1" ht="13.5">
      <c r="C150" s="38"/>
      <c r="D150" s="38"/>
      <c r="G150" s="79"/>
      <c r="H150" s="79"/>
      <c r="I150" s="79"/>
      <c r="J150" s="79"/>
      <c r="K150" s="151"/>
      <c r="L150" s="79"/>
      <c r="M150" s="85"/>
      <c r="N150" s="79"/>
      <c r="O150" s="85"/>
    </row>
    <row r="151" spans="3:15" s="3" customFormat="1" ht="13.5">
      <c r="C151" s="38"/>
      <c r="D151" s="38"/>
      <c r="G151" s="79"/>
      <c r="H151" s="79"/>
      <c r="I151" s="79"/>
      <c r="J151" s="79"/>
      <c r="K151" s="151"/>
      <c r="L151" s="79"/>
      <c r="M151" s="85"/>
      <c r="N151" s="79"/>
      <c r="O151" s="85"/>
    </row>
    <row r="152" spans="3:15" s="3" customFormat="1" ht="13.5">
      <c r="C152" s="38"/>
      <c r="D152" s="38"/>
      <c r="G152" s="79"/>
      <c r="H152" s="79"/>
      <c r="I152" s="79"/>
      <c r="J152" s="79"/>
      <c r="K152" s="151"/>
      <c r="L152" s="79"/>
      <c r="M152" s="85"/>
      <c r="N152" s="79"/>
      <c r="O152" s="85"/>
    </row>
    <row r="153" spans="3:15" s="3" customFormat="1" ht="13.5">
      <c r="C153" s="38"/>
      <c r="D153" s="38"/>
      <c r="G153" s="79"/>
      <c r="H153" s="79"/>
      <c r="I153" s="79"/>
      <c r="J153" s="79"/>
      <c r="K153" s="151"/>
      <c r="L153" s="79"/>
      <c r="M153" s="85"/>
      <c r="N153" s="79"/>
      <c r="O153" s="85"/>
    </row>
    <row r="154" spans="3:15" s="3" customFormat="1" ht="13.5">
      <c r="C154" s="38"/>
      <c r="D154" s="38"/>
      <c r="G154" s="79"/>
      <c r="H154" s="79"/>
      <c r="I154" s="79"/>
      <c r="J154" s="79"/>
      <c r="K154" s="151"/>
      <c r="L154" s="79"/>
      <c r="M154" s="85"/>
      <c r="N154" s="79"/>
      <c r="O154" s="85"/>
    </row>
    <row r="155" spans="3:15" s="3" customFormat="1" ht="13.5">
      <c r="C155" s="38"/>
      <c r="D155" s="38"/>
      <c r="G155" s="79"/>
      <c r="H155" s="79"/>
      <c r="I155" s="79"/>
      <c r="J155" s="79"/>
      <c r="K155" s="151"/>
      <c r="L155" s="79"/>
      <c r="M155" s="85"/>
      <c r="N155" s="79"/>
      <c r="O155" s="85"/>
    </row>
    <row r="156" spans="3:15" s="3" customFormat="1" ht="13.5">
      <c r="C156" s="38"/>
      <c r="D156" s="38"/>
      <c r="G156" s="79"/>
      <c r="H156" s="79"/>
      <c r="I156" s="79"/>
      <c r="J156" s="79"/>
      <c r="K156" s="151"/>
      <c r="L156" s="79"/>
      <c r="M156" s="85"/>
      <c r="N156" s="79"/>
      <c r="O156" s="85"/>
    </row>
    <row r="157" spans="3:15" s="3" customFormat="1" ht="13.5">
      <c r="C157" s="38"/>
      <c r="D157" s="38"/>
      <c r="G157" s="79"/>
      <c r="H157" s="79"/>
      <c r="I157" s="79"/>
      <c r="J157" s="79"/>
      <c r="K157" s="151"/>
      <c r="L157" s="79"/>
      <c r="M157" s="85"/>
      <c r="N157" s="79"/>
      <c r="O157" s="85"/>
    </row>
    <row r="158" spans="3:15" s="3" customFormat="1" ht="13.5">
      <c r="C158" s="38"/>
      <c r="D158" s="38"/>
      <c r="G158" s="79"/>
      <c r="H158" s="79"/>
      <c r="I158" s="79"/>
      <c r="J158" s="79"/>
      <c r="K158" s="151"/>
      <c r="L158" s="79"/>
      <c r="M158" s="85"/>
      <c r="N158" s="79"/>
      <c r="O158" s="85"/>
    </row>
    <row r="159" spans="3:15" s="3" customFormat="1" ht="13.5">
      <c r="C159" s="38"/>
      <c r="D159" s="38"/>
      <c r="G159" s="79"/>
      <c r="H159" s="79"/>
      <c r="I159" s="79"/>
      <c r="J159" s="79"/>
      <c r="K159" s="151"/>
      <c r="L159" s="79"/>
      <c r="M159" s="85"/>
      <c r="N159" s="79"/>
      <c r="O159" s="85"/>
    </row>
    <row r="160" spans="3:15" s="3" customFormat="1" ht="13.5">
      <c r="C160" s="38"/>
      <c r="D160" s="38"/>
      <c r="G160" s="79"/>
      <c r="H160" s="79"/>
      <c r="I160" s="79"/>
      <c r="J160" s="79"/>
      <c r="K160" s="151"/>
      <c r="L160" s="79"/>
      <c r="M160" s="85"/>
      <c r="N160" s="79"/>
      <c r="O160" s="85"/>
    </row>
    <row r="161" spans="3:15" s="3" customFormat="1" ht="13.5">
      <c r="C161" s="38"/>
      <c r="D161" s="38"/>
      <c r="G161" s="79"/>
      <c r="H161" s="79"/>
      <c r="I161" s="79"/>
      <c r="J161" s="79"/>
      <c r="K161" s="151"/>
      <c r="L161" s="79"/>
      <c r="M161" s="85"/>
      <c r="N161" s="79"/>
      <c r="O161" s="85"/>
    </row>
    <row r="162" spans="3:15" s="3" customFormat="1" ht="13.5">
      <c r="C162" s="38"/>
      <c r="D162" s="38"/>
      <c r="G162" s="79"/>
      <c r="H162" s="79"/>
      <c r="I162" s="79"/>
      <c r="J162" s="79"/>
      <c r="K162" s="151"/>
      <c r="L162" s="79"/>
      <c r="M162" s="85"/>
      <c r="N162" s="79"/>
      <c r="O162" s="85"/>
    </row>
    <row r="163" spans="3:15" s="3" customFormat="1" ht="13.5">
      <c r="C163" s="38"/>
      <c r="D163" s="38"/>
      <c r="G163" s="79"/>
      <c r="H163" s="79"/>
      <c r="I163" s="79"/>
      <c r="J163" s="79"/>
      <c r="K163" s="151"/>
      <c r="L163" s="79"/>
      <c r="M163" s="85"/>
      <c r="N163" s="79"/>
      <c r="O163" s="85"/>
    </row>
    <row r="164" spans="3:15" s="3" customFormat="1" ht="13.5">
      <c r="C164" s="38"/>
      <c r="D164" s="38"/>
      <c r="G164" s="79"/>
      <c r="H164" s="79"/>
      <c r="I164" s="79"/>
      <c r="J164" s="79"/>
      <c r="K164" s="151"/>
      <c r="L164" s="79"/>
      <c r="M164" s="85"/>
      <c r="N164" s="79"/>
      <c r="O164" s="85"/>
    </row>
    <row r="165" spans="3:15" s="3" customFormat="1" ht="13.5">
      <c r="C165" s="38"/>
      <c r="D165" s="38"/>
      <c r="G165" s="79"/>
      <c r="H165" s="79"/>
      <c r="I165" s="79"/>
      <c r="J165" s="79"/>
      <c r="K165" s="151"/>
      <c r="L165" s="79"/>
      <c r="M165" s="85"/>
      <c r="N165" s="79"/>
      <c r="O165" s="85"/>
    </row>
    <row r="166" spans="3:15" s="3" customFormat="1" ht="13.5">
      <c r="C166" s="38"/>
      <c r="D166" s="38"/>
      <c r="G166" s="79"/>
      <c r="H166" s="79"/>
      <c r="I166" s="79"/>
      <c r="J166" s="79"/>
      <c r="K166" s="151"/>
      <c r="L166" s="79"/>
      <c r="M166" s="85"/>
      <c r="N166" s="79"/>
      <c r="O166" s="85"/>
    </row>
    <row r="167" spans="3:15" s="3" customFormat="1" ht="13.5">
      <c r="C167" s="38"/>
      <c r="D167" s="38"/>
      <c r="G167" s="79"/>
      <c r="H167" s="79"/>
      <c r="I167" s="79"/>
      <c r="J167" s="79"/>
      <c r="K167" s="151"/>
      <c r="L167" s="79"/>
      <c r="M167" s="85"/>
      <c r="N167" s="79"/>
      <c r="O167" s="85"/>
    </row>
    <row r="168" spans="3:15" s="3" customFormat="1" ht="13.5">
      <c r="C168" s="38"/>
      <c r="D168" s="38"/>
      <c r="G168" s="79"/>
      <c r="H168" s="79"/>
      <c r="I168" s="79"/>
      <c r="J168" s="79"/>
      <c r="K168" s="151"/>
      <c r="L168" s="79"/>
      <c r="M168" s="85"/>
      <c r="N168" s="79"/>
      <c r="O168" s="85"/>
    </row>
    <row r="169" spans="3:15" s="3" customFormat="1" ht="13.5">
      <c r="C169" s="38"/>
      <c r="D169" s="38"/>
      <c r="G169" s="79"/>
      <c r="H169" s="79"/>
      <c r="I169" s="79"/>
      <c r="J169" s="79"/>
      <c r="K169" s="151"/>
      <c r="L169" s="79"/>
      <c r="M169" s="85"/>
      <c r="N169" s="79"/>
      <c r="O169" s="85"/>
    </row>
    <row r="170" spans="3:15" s="3" customFormat="1" ht="13.5">
      <c r="C170" s="38"/>
      <c r="D170" s="38"/>
      <c r="G170" s="79"/>
      <c r="H170" s="79"/>
      <c r="I170" s="79"/>
      <c r="J170" s="79"/>
      <c r="K170" s="151"/>
      <c r="L170" s="79"/>
      <c r="M170" s="85"/>
      <c r="N170" s="79"/>
      <c r="O170" s="85"/>
    </row>
    <row r="171" spans="3:15" s="3" customFormat="1" ht="13.5">
      <c r="C171" s="38"/>
      <c r="D171" s="38"/>
      <c r="G171" s="79"/>
      <c r="H171" s="79"/>
      <c r="I171" s="79"/>
      <c r="J171" s="79"/>
      <c r="K171" s="151"/>
      <c r="L171" s="79"/>
      <c r="M171" s="85"/>
      <c r="N171" s="79"/>
      <c r="O171" s="85"/>
    </row>
    <row r="172" spans="3:15" s="3" customFormat="1" ht="13.5">
      <c r="C172" s="38"/>
      <c r="D172" s="38"/>
      <c r="G172" s="79"/>
      <c r="H172" s="79"/>
      <c r="I172" s="79"/>
      <c r="J172" s="79"/>
      <c r="K172" s="151"/>
      <c r="L172" s="79"/>
      <c r="M172" s="85"/>
      <c r="N172" s="79"/>
      <c r="O172" s="85"/>
    </row>
    <row r="173" spans="3:15" s="3" customFormat="1" ht="13.5">
      <c r="C173" s="38"/>
      <c r="D173" s="38"/>
      <c r="G173" s="79"/>
      <c r="H173" s="79"/>
      <c r="I173" s="79"/>
      <c r="J173" s="79"/>
      <c r="K173" s="151"/>
      <c r="L173" s="79"/>
      <c r="M173" s="85"/>
      <c r="N173" s="79"/>
      <c r="O173" s="85"/>
    </row>
    <row r="174" spans="3:15" s="3" customFormat="1" ht="13.5">
      <c r="C174" s="38"/>
      <c r="D174" s="38"/>
      <c r="G174" s="79"/>
      <c r="H174" s="79"/>
      <c r="I174" s="79"/>
      <c r="J174" s="79"/>
      <c r="K174" s="151"/>
      <c r="L174" s="79"/>
      <c r="M174" s="85"/>
      <c r="N174" s="79"/>
      <c r="O174" s="85"/>
    </row>
    <row r="175" spans="3:15" s="3" customFormat="1" ht="13.5">
      <c r="C175" s="38"/>
      <c r="D175" s="38"/>
      <c r="G175" s="79"/>
      <c r="H175" s="79"/>
      <c r="I175" s="79"/>
      <c r="J175" s="79"/>
      <c r="K175" s="151"/>
      <c r="L175" s="79"/>
      <c r="M175" s="85"/>
      <c r="N175" s="79"/>
      <c r="O175" s="85"/>
    </row>
    <row r="176" spans="3:15" s="3" customFormat="1" ht="13.5">
      <c r="C176" s="38"/>
      <c r="D176" s="38"/>
      <c r="G176" s="79"/>
      <c r="H176" s="79"/>
      <c r="I176" s="79"/>
      <c r="J176" s="79"/>
      <c r="K176" s="151"/>
      <c r="L176" s="79"/>
      <c r="M176" s="85"/>
      <c r="N176" s="79"/>
      <c r="O176" s="85"/>
    </row>
    <row r="177" spans="3:15" s="3" customFormat="1" ht="13.5">
      <c r="C177" s="38"/>
      <c r="D177" s="38"/>
      <c r="G177" s="79"/>
      <c r="H177" s="79"/>
      <c r="I177" s="79"/>
      <c r="J177" s="79"/>
      <c r="K177" s="151"/>
      <c r="L177" s="79"/>
      <c r="M177" s="85"/>
      <c r="N177" s="79"/>
      <c r="O177" s="85"/>
    </row>
    <row r="178" spans="3:15" s="3" customFormat="1" ht="13.5">
      <c r="C178" s="38"/>
      <c r="D178" s="38"/>
      <c r="G178" s="79"/>
      <c r="H178" s="79"/>
      <c r="I178" s="79"/>
      <c r="J178" s="79"/>
      <c r="K178" s="151"/>
      <c r="L178" s="79"/>
      <c r="M178" s="85"/>
      <c r="N178" s="79"/>
      <c r="O178" s="85"/>
    </row>
    <row r="179" spans="3:15" s="3" customFormat="1" ht="13.5">
      <c r="C179" s="38"/>
      <c r="D179" s="38"/>
      <c r="G179" s="79"/>
      <c r="H179" s="79"/>
      <c r="I179" s="79"/>
      <c r="J179" s="79"/>
      <c r="K179" s="151"/>
      <c r="L179" s="79"/>
      <c r="M179" s="85"/>
      <c r="N179" s="79"/>
      <c r="O179" s="85"/>
    </row>
    <row r="180" spans="3:15" s="3" customFormat="1" ht="13.5">
      <c r="C180" s="38"/>
      <c r="D180" s="38"/>
      <c r="G180" s="79"/>
      <c r="H180" s="79"/>
      <c r="I180" s="79"/>
      <c r="J180" s="79"/>
      <c r="K180" s="151"/>
      <c r="L180" s="79"/>
      <c r="M180" s="85"/>
      <c r="N180" s="79"/>
      <c r="O180" s="85"/>
    </row>
    <row r="181" spans="3:15" s="3" customFormat="1" ht="13.5">
      <c r="C181" s="38"/>
      <c r="D181" s="38"/>
      <c r="G181" s="79"/>
      <c r="H181" s="79"/>
      <c r="I181" s="79"/>
      <c r="J181" s="79"/>
      <c r="K181" s="151"/>
      <c r="L181" s="79"/>
      <c r="M181" s="85"/>
      <c r="N181" s="79"/>
      <c r="O181" s="85"/>
    </row>
    <row r="182" spans="3:15" s="3" customFormat="1" ht="13.5">
      <c r="C182" s="38"/>
      <c r="D182" s="38"/>
      <c r="G182" s="79"/>
      <c r="H182" s="79"/>
      <c r="I182" s="79"/>
      <c r="J182" s="79"/>
      <c r="K182" s="151"/>
      <c r="L182" s="79"/>
      <c r="M182" s="85"/>
      <c r="N182" s="79"/>
      <c r="O182" s="85"/>
    </row>
    <row r="183" spans="3:15" s="3" customFormat="1" ht="13.5">
      <c r="C183" s="38"/>
      <c r="D183" s="38"/>
      <c r="G183" s="79"/>
      <c r="H183" s="79"/>
      <c r="I183" s="79"/>
      <c r="J183" s="79"/>
      <c r="K183" s="151"/>
      <c r="L183" s="79"/>
      <c r="M183" s="85"/>
      <c r="N183" s="79"/>
      <c r="O183" s="85"/>
    </row>
    <row r="184" spans="3:15" s="3" customFormat="1" ht="13.5">
      <c r="C184" s="38"/>
      <c r="D184" s="38"/>
      <c r="G184" s="79"/>
      <c r="H184" s="79"/>
      <c r="I184" s="79"/>
      <c r="J184" s="79"/>
      <c r="K184" s="151"/>
      <c r="L184" s="79"/>
      <c r="M184" s="85"/>
      <c r="N184" s="79"/>
      <c r="O184" s="85"/>
    </row>
    <row r="185" spans="3:15" s="3" customFormat="1" ht="13.5">
      <c r="C185" s="38"/>
      <c r="D185" s="38"/>
      <c r="G185" s="79"/>
      <c r="H185" s="79"/>
      <c r="I185" s="79"/>
      <c r="J185" s="79"/>
      <c r="K185" s="151"/>
      <c r="L185" s="79"/>
      <c r="M185" s="85"/>
      <c r="N185" s="79"/>
      <c r="O185" s="85"/>
    </row>
    <row r="186" spans="3:15" s="3" customFormat="1" ht="13.5">
      <c r="C186" s="38"/>
      <c r="D186" s="38"/>
      <c r="G186" s="79"/>
      <c r="H186" s="79"/>
      <c r="I186" s="79"/>
      <c r="J186" s="79"/>
      <c r="K186" s="151"/>
      <c r="L186" s="79"/>
      <c r="M186" s="85"/>
      <c r="N186" s="79"/>
      <c r="O186" s="85"/>
    </row>
    <row r="187" spans="3:15" s="3" customFormat="1" ht="13.5">
      <c r="C187" s="38"/>
      <c r="D187" s="38"/>
      <c r="G187" s="79"/>
      <c r="H187" s="79"/>
      <c r="I187" s="79"/>
      <c r="J187" s="79"/>
      <c r="K187" s="151"/>
      <c r="L187" s="79"/>
      <c r="M187" s="85"/>
      <c r="N187" s="79"/>
      <c r="O187" s="85"/>
    </row>
    <row r="188" spans="3:15" s="3" customFormat="1" ht="13.5">
      <c r="C188" s="38"/>
      <c r="D188" s="38"/>
      <c r="G188" s="79"/>
      <c r="H188" s="79"/>
      <c r="I188" s="79"/>
      <c r="J188" s="79"/>
      <c r="K188" s="151"/>
      <c r="L188" s="79"/>
      <c r="M188" s="85"/>
      <c r="N188" s="79"/>
      <c r="O188" s="85"/>
    </row>
    <row r="189" spans="3:15" s="3" customFormat="1" ht="13.5">
      <c r="C189" s="38"/>
      <c r="D189" s="38"/>
      <c r="G189" s="79"/>
      <c r="H189" s="79"/>
      <c r="I189" s="79"/>
      <c r="J189" s="79"/>
      <c r="K189" s="151"/>
      <c r="L189" s="79"/>
      <c r="M189" s="85"/>
      <c r="N189" s="79"/>
      <c r="O189" s="85"/>
    </row>
    <row r="190" spans="3:15" s="3" customFormat="1" ht="13.5">
      <c r="C190" s="38"/>
      <c r="D190" s="38"/>
      <c r="G190" s="79"/>
      <c r="H190" s="79"/>
      <c r="I190" s="79"/>
      <c r="J190" s="79"/>
      <c r="K190" s="151"/>
      <c r="L190" s="79"/>
      <c r="M190" s="85"/>
      <c r="N190" s="79"/>
      <c r="O190" s="85"/>
    </row>
    <row r="191" spans="3:15" s="3" customFormat="1" ht="13.5">
      <c r="C191" s="38"/>
      <c r="D191" s="38"/>
      <c r="G191" s="79"/>
      <c r="H191" s="79"/>
      <c r="I191" s="79"/>
      <c r="J191" s="79"/>
      <c r="K191" s="151"/>
      <c r="L191" s="79"/>
      <c r="M191" s="85"/>
      <c r="N191" s="79"/>
      <c r="O191" s="85"/>
    </row>
    <row r="192" spans="3:15" s="3" customFormat="1" ht="13.5">
      <c r="C192" s="38"/>
      <c r="D192" s="38"/>
      <c r="G192" s="79"/>
      <c r="H192" s="79"/>
      <c r="I192" s="79"/>
      <c r="J192" s="79"/>
      <c r="K192" s="151"/>
      <c r="L192" s="79"/>
      <c r="M192" s="85"/>
      <c r="N192" s="79"/>
      <c r="O192" s="85"/>
    </row>
    <row r="193" spans="3:15" s="3" customFormat="1" ht="13.5">
      <c r="C193" s="38"/>
      <c r="D193" s="38"/>
      <c r="G193" s="79"/>
      <c r="H193" s="79"/>
      <c r="I193" s="79"/>
      <c r="J193" s="79"/>
      <c r="K193" s="151"/>
      <c r="L193" s="79"/>
      <c r="M193" s="85"/>
      <c r="N193" s="79"/>
      <c r="O193" s="85"/>
    </row>
    <row r="194" spans="3:15" s="3" customFormat="1" ht="13.5">
      <c r="C194" s="38"/>
      <c r="D194" s="38"/>
      <c r="G194" s="79"/>
      <c r="H194" s="79"/>
      <c r="I194" s="79"/>
      <c r="J194" s="79"/>
      <c r="K194" s="151"/>
      <c r="L194" s="79"/>
      <c r="M194" s="85"/>
      <c r="N194" s="79"/>
      <c r="O194" s="85"/>
    </row>
    <row r="195" spans="3:15" s="3" customFormat="1" ht="13.5">
      <c r="C195" s="38"/>
      <c r="D195" s="38"/>
      <c r="G195" s="79"/>
      <c r="H195" s="79"/>
      <c r="I195" s="79"/>
      <c r="J195" s="79"/>
      <c r="K195" s="151"/>
      <c r="L195" s="79"/>
      <c r="M195" s="85"/>
      <c r="N195" s="79"/>
      <c r="O195" s="85"/>
    </row>
    <row r="196" spans="3:15" s="3" customFormat="1" ht="13.5">
      <c r="C196" s="38"/>
      <c r="D196" s="38"/>
      <c r="G196" s="79"/>
      <c r="H196" s="79"/>
      <c r="I196" s="79"/>
      <c r="J196" s="79"/>
      <c r="K196" s="151"/>
      <c r="L196" s="79"/>
      <c r="M196" s="85"/>
      <c r="N196" s="79"/>
      <c r="O196" s="85"/>
    </row>
    <row r="197" spans="3:15" s="3" customFormat="1" ht="13.5">
      <c r="C197" s="38"/>
      <c r="D197" s="38"/>
      <c r="G197" s="79"/>
      <c r="H197" s="79"/>
      <c r="I197" s="79"/>
      <c r="J197" s="79"/>
      <c r="K197" s="151"/>
      <c r="L197" s="79"/>
      <c r="M197" s="85"/>
      <c r="N197" s="79"/>
      <c r="O197" s="85"/>
    </row>
    <row r="198" spans="3:15" s="3" customFormat="1" ht="13.5">
      <c r="C198" s="38"/>
      <c r="D198" s="38"/>
      <c r="G198" s="79"/>
      <c r="H198" s="79"/>
      <c r="I198" s="79"/>
      <c r="J198" s="79"/>
      <c r="K198" s="151"/>
      <c r="L198" s="79"/>
      <c r="M198" s="85"/>
      <c r="N198" s="79"/>
      <c r="O198" s="85"/>
    </row>
    <row r="199" spans="3:15" s="3" customFormat="1" ht="13.5">
      <c r="C199" s="38"/>
      <c r="D199" s="38"/>
      <c r="G199" s="79"/>
      <c r="H199" s="79"/>
      <c r="I199" s="79"/>
      <c r="J199" s="79"/>
      <c r="K199" s="151"/>
      <c r="L199" s="79"/>
      <c r="M199" s="85"/>
      <c r="N199" s="79"/>
      <c r="O199" s="85"/>
    </row>
    <row r="200" spans="3:15" s="3" customFormat="1" ht="13.5">
      <c r="C200" s="38"/>
      <c r="D200" s="38"/>
      <c r="G200" s="79"/>
      <c r="H200" s="79"/>
      <c r="I200" s="79"/>
      <c r="J200" s="79"/>
      <c r="K200" s="151"/>
      <c r="L200" s="79"/>
      <c r="M200" s="85"/>
      <c r="N200" s="79"/>
      <c r="O200" s="85"/>
    </row>
    <row r="201" spans="3:15" s="3" customFormat="1" ht="13.5">
      <c r="C201" s="38"/>
      <c r="D201" s="38"/>
      <c r="G201" s="79"/>
      <c r="H201" s="79"/>
      <c r="I201" s="79"/>
      <c r="J201" s="79"/>
      <c r="K201" s="151"/>
      <c r="L201" s="79"/>
      <c r="M201" s="85"/>
      <c r="N201" s="79"/>
      <c r="O201" s="85"/>
    </row>
    <row r="202" spans="3:15" s="3" customFormat="1" ht="13.5">
      <c r="C202" s="38"/>
      <c r="D202" s="38"/>
      <c r="G202" s="79"/>
      <c r="H202" s="79"/>
      <c r="I202" s="79"/>
      <c r="J202" s="79"/>
      <c r="K202" s="151"/>
      <c r="L202" s="79"/>
      <c r="M202" s="85"/>
      <c r="N202" s="79"/>
      <c r="O202" s="85"/>
    </row>
    <row r="203" spans="3:15" s="3" customFormat="1" ht="13.5">
      <c r="C203" s="38"/>
      <c r="D203" s="38"/>
      <c r="G203" s="79"/>
      <c r="H203" s="79"/>
      <c r="I203" s="79"/>
      <c r="J203" s="79"/>
      <c r="K203" s="151"/>
      <c r="L203" s="79"/>
      <c r="M203" s="85"/>
      <c r="N203" s="79"/>
      <c r="O203" s="85"/>
    </row>
    <row r="204" spans="3:15" s="3" customFormat="1" ht="13.5">
      <c r="C204" s="38"/>
      <c r="D204" s="38"/>
      <c r="G204" s="79"/>
      <c r="H204" s="79"/>
      <c r="I204" s="79"/>
      <c r="J204" s="79"/>
      <c r="K204" s="151"/>
      <c r="L204" s="79"/>
      <c r="M204" s="85"/>
      <c r="N204" s="79"/>
      <c r="O204" s="85"/>
    </row>
    <row r="205" spans="3:15" s="3" customFormat="1" ht="13.5">
      <c r="C205" s="38"/>
      <c r="D205" s="38"/>
      <c r="G205" s="79"/>
      <c r="H205" s="79"/>
      <c r="I205" s="79"/>
      <c r="J205" s="79"/>
      <c r="K205" s="151"/>
      <c r="L205" s="79"/>
      <c r="M205" s="85"/>
      <c r="N205" s="79"/>
      <c r="O205" s="85"/>
    </row>
    <row r="206" spans="3:15" s="3" customFormat="1" ht="13.5">
      <c r="C206" s="38"/>
      <c r="D206" s="38"/>
      <c r="G206" s="79"/>
      <c r="H206" s="79"/>
      <c r="I206" s="79"/>
      <c r="J206" s="79"/>
      <c r="K206" s="151"/>
      <c r="L206" s="79"/>
      <c r="M206" s="85"/>
      <c r="N206" s="79"/>
      <c r="O206" s="85"/>
    </row>
    <row r="207" spans="3:15" s="3" customFormat="1" ht="13.5">
      <c r="C207" s="38"/>
      <c r="D207" s="38"/>
      <c r="G207" s="79"/>
      <c r="H207" s="79"/>
      <c r="I207" s="79"/>
      <c r="J207" s="79"/>
      <c r="K207" s="151"/>
      <c r="L207" s="79"/>
      <c r="M207" s="85"/>
      <c r="N207" s="79"/>
      <c r="O207" s="85"/>
    </row>
    <row r="208" spans="3:15" s="3" customFormat="1" ht="13.5">
      <c r="C208" s="38"/>
      <c r="D208" s="38"/>
      <c r="G208" s="79"/>
      <c r="H208" s="79"/>
      <c r="I208" s="79"/>
      <c r="J208" s="79"/>
      <c r="K208" s="151"/>
      <c r="L208" s="79"/>
      <c r="M208" s="85"/>
      <c r="N208" s="79"/>
      <c r="O208" s="85"/>
    </row>
    <row r="209" spans="3:15" s="3" customFormat="1" ht="13.5">
      <c r="C209" s="38"/>
      <c r="D209" s="38"/>
      <c r="G209" s="79"/>
      <c r="H209" s="79"/>
      <c r="I209" s="79"/>
      <c r="J209" s="79"/>
      <c r="K209" s="151"/>
      <c r="L209" s="79"/>
      <c r="M209" s="85"/>
      <c r="N209" s="79"/>
      <c r="O209" s="85"/>
    </row>
    <row r="210" spans="3:15" s="3" customFormat="1" ht="13.5">
      <c r="C210" s="38"/>
      <c r="D210" s="38"/>
      <c r="G210" s="79"/>
      <c r="H210" s="79"/>
      <c r="I210" s="79"/>
      <c r="J210" s="79"/>
      <c r="K210" s="151"/>
      <c r="L210" s="79"/>
      <c r="M210" s="85"/>
      <c r="N210" s="79"/>
      <c r="O210" s="85"/>
    </row>
    <row r="211" spans="3:15" s="3" customFormat="1" ht="13.5">
      <c r="C211" s="38"/>
      <c r="D211" s="38"/>
      <c r="G211" s="79"/>
      <c r="H211" s="79"/>
      <c r="I211" s="79"/>
      <c r="J211" s="79"/>
      <c r="K211" s="151"/>
      <c r="L211" s="79"/>
      <c r="M211" s="85"/>
      <c r="N211" s="79"/>
      <c r="O211" s="85"/>
    </row>
    <row r="212" spans="3:15" s="3" customFormat="1" ht="13.5">
      <c r="C212" s="38"/>
      <c r="D212" s="38"/>
      <c r="G212" s="79"/>
      <c r="H212" s="79"/>
      <c r="I212" s="79"/>
      <c r="J212" s="79"/>
      <c r="K212" s="151"/>
      <c r="L212" s="79"/>
      <c r="M212" s="85"/>
      <c r="N212" s="79"/>
      <c r="O212" s="85"/>
    </row>
    <row r="213" spans="3:15" s="3" customFormat="1" ht="13.5">
      <c r="C213" s="38"/>
      <c r="D213" s="38"/>
      <c r="G213" s="79"/>
      <c r="H213" s="79"/>
      <c r="I213" s="79"/>
      <c r="J213" s="79"/>
      <c r="K213" s="151"/>
      <c r="L213" s="79"/>
      <c r="M213" s="85"/>
      <c r="N213" s="79"/>
      <c r="O213" s="85"/>
    </row>
    <row r="214" spans="3:15" s="3" customFormat="1" ht="13.5">
      <c r="C214" s="38"/>
      <c r="D214" s="38"/>
      <c r="G214" s="79"/>
      <c r="H214" s="79"/>
      <c r="I214" s="79"/>
      <c r="J214" s="79"/>
      <c r="K214" s="151"/>
      <c r="L214" s="79"/>
      <c r="M214" s="85"/>
      <c r="N214" s="79"/>
      <c r="O214" s="85"/>
    </row>
    <row r="215" spans="3:15" s="3" customFormat="1" ht="13.5">
      <c r="C215" s="38"/>
      <c r="D215" s="38"/>
      <c r="G215" s="79"/>
      <c r="H215" s="79"/>
      <c r="I215" s="79"/>
      <c r="J215" s="79"/>
      <c r="K215" s="151"/>
      <c r="L215" s="79"/>
      <c r="M215" s="85"/>
      <c r="N215" s="79"/>
      <c r="O215" s="85"/>
    </row>
    <row r="216" spans="3:15" s="3" customFormat="1" ht="13.5">
      <c r="C216" s="38"/>
      <c r="D216" s="38"/>
      <c r="G216" s="79"/>
      <c r="H216" s="79"/>
      <c r="I216" s="79"/>
      <c r="J216" s="79"/>
      <c r="K216" s="151"/>
      <c r="L216" s="79"/>
      <c r="M216" s="85"/>
      <c r="N216" s="79"/>
      <c r="O216" s="85"/>
    </row>
    <row r="217" spans="3:15" s="3" customFormat="1" ht="13.5">
      <c r="C217" s="38"/>
      <c r="D217" s="38"/>
      <c r="G217" s="79"/>
      <c r="H217" s="79"/>
      <c r="I217" s="79"/>
      <c r="J217" s="79"/>
      <c r="K217" s="151"/>
      <c r="L217" s="79"/>
      <c r="M217" s="85"/>
      <c r="N217" s="79"/>
      <c r="O217" s="85"/>
    </row>
    <row r="218" spans="3:15" s="3" customFormat="1" ht="13.5">
      <c r="C218" s="38"/>
      <c r="D218" s="38"/>
      <c r="G218" s="79"/>
      <c r="H218" s="79"/>
      <c r="I218" s="79"/>
      <c r="J218" s="79"/>
      <c r="K218" s="151"/>
      <c r="L218" s="79"/>
      <c r="M218" s="85"/>
      <c r="N218" s="79"/>
      <c r="O218" s="85"/>
    </row>
    <row r="219" spans="3:15" s="3" customFormat="1" ht="13.5">
      <c r="C219" s="38"/>
      <c r="D219" s="38"/>
      <c r="G219" s="79"/>
      <c r="H219" s="79"/>
      <c r="I219" s="79"/>
      <c r="J219" s="79"/>
      <c r="K219" s="151"/>
      <c r="L219" s="79"/>
      <c r="M219" s="85"/>
      <c r="N219" s="79"/>
      <c r="O219" s="85"/>
    </row>
    <row r="220" spans="3:15" s="3" customFormat="1" ht="13.5">
      <c r="C220" s="38"/>
      <c r="D220" s="38"/>
      <c r="G220" s="79"/>
      <c r="H220" s="79"/>
      <c r="I220" s="79"/>
      <c r="J220" s="79"/>
      <c r="K220" s="151"/>
      <c r="L220" s="79"/>
      <c r="M220" s="85"/>
      <c r="N220" s="79"/>
      <c r="O220" s="85"/>
    </row>
    <row r="221" spans="3:15" s="3" customFormat="1" ht="13.5">
      <c r="C221" s="38"/>
      <c r="D221" s="38"/>
      <c r="G221" s="79"/>
      <c r="H221" s="79"/>
      <c r="I221" s="79"/>
      <c r="J221" s="79"/>
      <c r="K221" s="151"/>
      <c r="L221" s="79"/>
      <c r="M221" s="85"/>
      <c r="N221" s="79"/>
      <c r="O221" s="85"/>
    </row>
    <row r="222" spans="3:15" s="3" customFormat="1" ht="13.5">
      <c r="C222" s="38"/>
      <c r="D222" s="38"/>
      <c r="G222" s="79"/>
      <c r="H222" s="79"/>
      <c r="I222" s="79"/>
      <c r="J222" s="79"/>
      <c r="K222" s="151"/>
      <c r="L222" s="79"/>
      <c r="M222" s="85"/>
      <c r="N222" s="79"/>
      <c r="O222" s="85"/>
    </row>
    <row r="223" spans="3:15" s="3" customFormat="1" ht="13.5">
      <c r="C223" s="38"/>
      <c r="D223" s="38"/>
      <c r="G223" s="79"/>
      <c r="H223" s="79"/>
      <c r="I223" s="79"/>
      <c r="J223" s="79"/>
      <c r="K223" s="151"/>
      <c r="L223" s="79"/>
      <c r="M223" s="85"/>
      <c r="N223" s="79"/>
      <c r="O223" s="85"/>
    </row>
    <row r="224" spans="3:15" s="3" customFormat="1" ht="13.5">
      <c r="C224" s="38"/>
      <c r="D224" s="38"/>
      <c r="G224" s="79"/>
      <c r="H224" s="79"/>
      <c r="I224" s="79"/>
      <c r="J224" s="79"/>
      <c r="K224" s="151"/>
      <c r="L224" s="79"/>
      <c r="M224" s="85"/>
      <c r="N224" s="79"/>
      <c r="O224" s="85"/>
    </row>
    <row r="225" spans="3:15" s="3" customFormat="1" ht="13.5">
      <c r="C225" s="38"/>
      <c r="D225" s="38"/>
      <c r="G225" s="79"/>
      <c r="H225" s="79"/>
      <c r="I225" s="79"/>
      <c r="J225" s="79"/>
      <c r="K225" s="151"/>
      <c r="L225" s="79"/>
      <c r="M225" s="85"/>
      <c r="N225" s="79"/>
      <c r="O225" s="85"/>
    </row>
    <row r="226" spans="3:15" s="3" customFormat="1" ht="13.5">
      <c r="C226" s="38"/>
      <c r="D226" s="38"/>
      <c r="G226" s="79"/>
      <c r="H226" s="79"/>
      <c r="I226" s="79"/>
      <c r="J226" s="79"/>
      <c r="K226" s="151"/>
      <c r="L226" s="79"/>
      <c r="M226" s="85"/>
      <c r="N226" s="79"/>
      <c r="O226" s="85"/>
    </row>
    <row r="227" spans="3:15" s="3" customFormat="1" ht="13.5">
      <c r="C227" s="38"/>
      <c r="D227" s="38"/>
      <c r="G227" s="79"/>
      <c r="H227" s="79"/>
      <c r="I227" s="79"/>
      <c r="J227" s="79"/>
      <c r="K227" s="151"/>
      <c r="L227" s="79"/>
      <c r="M227" s="85"/>
      <c r="N227" s="79"/>
      <c r="O227" s="85"/>
    </row>
    <row r="228" spans="3:15" s="3" customFormat="1" ht="13.5">
      <c r="C228" s="38"/>
      <c r="D228" s="38"/>
      <c r="G228" s="79"/>
      <c r="H228" s="79"/>
      <c r="I228" s="79"/>
      <c r="J228" s="79"/>
      <c r="K228" s="151"/>
      <c r="L228" s="79"/>
      <c r="M228" s="85"/>
      <c r="N228" s="79"/>
      <c r="O228" s="85"/>
    </row>
    <row r="229" spans="3:15" s="3" customFormat="1" ht="13.5">
      <c r="C229" s="38"/>
      <c r="D229" s="38"/>
      <c r="G229" s="79"/>
      <c r="H229" s="79"/>
      <c r="I229" s="79"/>
      <c r="J229" s="79"/>
      <c r="K229" s="151"/>
      <c r="L229" s="79"/>
      <c r="M229" s="85"/>
      <c r="N229" s="79"/>
      <c r="O229" s="85"/>
    </row>
    <row r="230" spans="3:15" s="3" customFormat="1" ht="13.5">
      <c r="C230" s="38"/>
      <c r="D230" s="38"/>
      <c r="G230" s="79"/>
      <c r="H230" s="79"/>
      <c r="I230" s="79"/>
      <c r="J230" s="79"/>
      <c r="K230" s="151"/>
      <c r="L230" s="79"/>
      <c r="M230" s="85"/>
      <c r="N230" s="79"/>
      <c r="O230" s="85"/>
    </row>
    <row r="231" spans="3:15" s="3" customFormat="1" ht="13.5">
      <c r="C231" s="38"/>
      <c r="D231" s="38"/>
      <c r="G231" s="79"/>
      <c r="H231" s="79"/>
      <c r="I231" s="79"/>
      <c r="J231" s="79"/>
      <c r="K231" s="151"/>
      <c r="L231" s="79"/>
      <c r="M231" s="85"/>
      <c r="N231" s="79"/>
      <c r="O231" s="85"/>
    </row>
    <row r="232" spans="3:15" s="3" customFormat="1" ht="13.5">
      <c r="C232" s="38"/>
      <c r="D232" s="38"/>
      <c r="G232" s="79"/>
      <c r="H232" s="79"/>
      <c r="I232" s="79"/>
      <c r="J232" s="79"/>
      <c r="K232" s="151"/>
      <c r="L232" s="79"/>
      <c r="M232" s="85"/>
      <c r="N232" s="79"/>
      <c r="O232" s="85"/>
    </row>
    <row r="233" spans="3:15" s="3" customFormat="1" ht="13.5">
      <c r="C233" s="38"/>
      <c r="D233" s="38"/>
      <c r="G233" s="79"/>
      <c r="H233" s="79"/>
      <c r="I233" s="79"/>
      <c r="J233" s="79"/>
      <c r="K233" s="151"/>
      <c r="L233" s="79"/>
      <c r="M233" s="85"/>
      <c r="N233" s="79"/>
      <c r="O233" s="85"/>
    </row>
    <row r="234" spans="3:15" s="3" customFormat="1" ht="13.5">
      <c r="C234" s="38"/>
      <c r="D234" s="38"/>
      <c r="G234" s="79"/>
      <c r="H234" s="79"/>
      <c r="I234" s="79"/>
      <c r="J234" s="79"/>
      <c r="K234" s="151"/>
      <c r="L234" s="79"/>
      <c r="M234" s="85"/>
      <c r="N234" s="79"/>
      <c r="O234" s="85"/>
    </row>
    <row r="235" spans="3:15" s="3" customFormat="1" ht="13.5">
      <c r="C235" s="38"/>
      <c r="D235" s="38"/>
      <c r="G235" s="79"/>
      <c r="H235" s="79"/>
      <c r="I235" s="79"/>
      <c r="J235" s="79"/>
      <c r="K235" s="151"/>
      <c r="L235" s="79"/>
      <c r="M235" s="85"/>
      <c r="N235" s="79"/>
      <c r="O235" s="85"/>
    </row>
    <row r="236" spans="3:15" s="3" customFormat="1" ht="13.5">
      <c r="C236" s="38"/>
      <c r="D236" s="38"/>
      <c r="G236" s="79"/>
      <c r="H236" s="79"/>
      <c r="I236" s="79"/>
      <c r="J236" s="79"/>
      <c r="K236" s="151"/>
      <c r="L236" s="79"/>
      <c r="M236" s="85"/>
      <c r="N236" s="79"/>
      <c r="O236" s="85"/>
    </row>
    <row r="237" spans="3:15" s="3" customFormat="1" ht="13.5">
      <c r="C237" s="38"/>
      <c r="D237" s="38"/>
      <c r="G237" s="79"/>
      <c r="H237" s="79"/>
      <c r="I237" s="79"/>
      <c r="J237" s="79"/>
      <c r="K237" s="151"/>
      <c r="L237" s="79"/>
      <c r="M237" s="85"/>
      <c r="N237" s="79"/>
      <c r="O237" s="85"/>
    </row>
    <row r="238" spans="3:15" s="3" customFormat="1" ht="13.5">
      <c r="C238" s="38"/>
      <c r="D238" s="38"/>
      <c r="G238" s="79"/>
      <c r="H238" s="79"/>
      <c r="I238" s="79"/>
      <c r="J238" s="79"/>
      <c r="K238" s="151"/>
      <c r="L238" s="79"/>
      <c r="M238" s="85"/>
      <c r="N238" s="79"/>
      <c r="O238" s="85"/>
    </row>
    <row r="239" spans="3:15" s="3" customFormat="1" ht="13.5">
      <c r="C239" s="38"/>
      <c r="D239" s="38"/>
      <c r="G239" s="79"/>
      <c r="H239" s="79"/>
      <c r="I239" s="79"/>
      <c r="J239" s="79"/>
      <c r="K239" s="151"/>
      <c r="L239" s="79"/>
      <c r="M239" s="85"/>
      <c r="N239" s="79"/>
      <c r="O239" s="85"/>
    </row>
    <row r="240" spans="3:15" s="3" customFormat="1" ht="13.5">
      <c r="C240" s="38"/>
      <c r="D240" s="38"/>
      <c r="G240" s="79"/>
      <c r="H240" s="79"/>
      <c r="I240" s="79"/>
      <c r="J240" s="79"/>
      <c r="K240" s="151"/>
      <c r="L240" s="79"/>
      <c r="M240" s="85"/>
      <c r="N240" s="79"/>
      <c r="O240" s="85"/>
    </row>
    <row r="241" spans="3:15" s="3" customFormat="1" ht="13.5">
      <c r="C241" s="38"/>
      <c r="D241" s="38"/>
      <c r="G241" s="79"/>
      <c r="H241" s="79"/>
      <c r="I241" s="79"/>
      <c r="J241" s="79"/>
      <c r="K241" s="151"/>
      <c r="L241" s="79"/>
      <c r="M241" s="85"/>
      <c r="N241" s="79"/>
      <c r="O241" s="85"/>
    </row>
    <row r="242" spans="3:15" s="3" customFormat="1" ht="13.5">
      <c r="C242" s="38"/>
      <c r="D242" s="38"/>
      <c r="G242" s="79"/>
      <c r="H242" s="79"/>
      <c r="I242" s="79"/>
      <c r="J242" s="79"/>
      <c r="K242" s="151"/>
      <c r="L242" s="79"/>
      <c r="M242" s="85"/>
      <c r="N242" s="79"/>
      <c r="O242" s="85"/>
    </row>
    <row r="243" spans="3:15" s="3" customFormat="1" ht="13.5">
      <c r="C243" s="38"/>
      <c r="D243" s="38"/>
      <c r="G243" s="79"/>
      <c r="H243" s="79"/>
      <c r="I243" s="79"/>
      <c r="J243" s="79"/>
      <c r="K243" s="151"/>
      <c r="L243" s="79"/>
      <c r="M243" s="85"/>
      <c r="N243" s="79"/>
      <c r="O243" s="85"/>
    </row>
    <row r="244" spans="3:15" s="3" customFormat="1" ht="13.5">
      <c r="C244" s="38"/>
      <c r="D244" s="38"/>
      <c r="G244" s="79"/>
      <c r="H244" s="79"/>
      <c r="I244" s="79"/>
      <c r="J244" s="79"/>
      <c r="K244" s="151"/>
      <c r="L244" s="79"/>
      <c r="M244" s="85"/>
      <c r="N244" s="79"/>
      <c r="O244" s="85"/>
    </row>
    <row r="245" spans="3:15" s="3" customFormat="1" ht="13.5">
      <c r="C245" s="38"/>
      <c r="D245" s="38"/>
      <c r="G245" s="79"/>
      <c r="H245" s="79"/>
      <c r="I245" s="79"/>
      <c r="J245" s="79"/>
      <c r="K245" s="151"/>
      <c r="L245" s="79"/>
      <c r="M245" s="85"/>
      <c r="N245" s="79"/>
      <c r="O245" s="85"/>
    </row>
    <row r="246" spans="3:15" s="3" customFormat="1" ht="13.5">
      <c r="C246" s="38"/>
      <c r="D246" s="38"/>
      <c r="G246" s="79"/>
      <c r="H246" s="79"/>
      <c r="I246" s="79"/>
      <c r="J246" s="79"/>
      <c r="K246" s="151"/>
      <c r="L246" s="79"/>
      <c r="M246" s="85"/>
      <c r="N246" s="79"/>
      <c r="O246" s="85"/>
    </row>
    <row r="247" spans="3:15" s="3" customFormat="1" ht="13.5">
      <c r="C247" s="38"/>
      <c r="D247" s="38"/>
      <c r="G247" s="79"/>
      <c r="H247" s="79"/>
      <c r="I247" s="79"/>
      <c r="J247" s="79"/>
      <c r="K247" s="151"/>
      <c r="L247" s="79"/>
      <c r="M247" s="85"/>
      <c r="N247" s="79"/>
      <c r="O247" s="85"/>
    </row>
    <row r="248" spans="3:15" s="3" customFormat="1" ht="13.5">
      <c r="C248" s="38"/>
      <c r="D248" s="38"/>
      <c r="G248" s="79"/>
      <c r="H248" s="79"/>
      <c r="I248" s="79"/>
      <c r="J248" s="79"/>
      <c r="K248" s="151"/>
      <c r="L248" s="79"/>
      <c r="M248" s="85"/>
      <c r="N248" s="79"/>
      <c r="O248" s="85"/>
    </row>
    <row r="249" spans="3:15" s="3" customFormat="1" ht="13.5">
      <c r="C249" s="38"/>
      <c r="D249" s="38"/>
      <c r="G249" s="79"/>
      <c r="H249" s="79"/>
      <c r="I249" s="79"/>
      <c r="J249" s="79"/>
      <c r="K249" s="151"/>
      <c r="L249" s="79"/>
      <c r="M249" s="85"/>
      <c r="N249" s="79"/>
      <c r="O249" s="85"/>
    </row>
    <row r="250" spans="3:15" s="3" customFormat="1" ht="13.5">
      <c r="C250" s="38"/>
      <c r="D250" s="38"/>
      <c r="G250" s="79"/>
      <c r="H250" s="79"/>
      <c r="I250" s="79"/>
      <c r="J250" s="79"/>
      <c r="K250" s="151"/>
      <c r="L250" s="79"/>
      <c r="M250" s="85"/>
      <c r="N250" s="79"/>
      <c r="O250" s="85"/>
    </row>
    <row r="251" spans="3:15" s="3" customFormat="1" ht="13.5">
      <c r="C251" s="38"/>
      <c r="D251" s="38"/>
      <c r="G251" s="79"/>
      <c r="H251" s="79"/>
      <c r="I251" s="79"/>
      <c r="J251" s="79"/>
      <c r="K251" s="151"/>
      <c r="L251" s="79"/>
      <c r="M251" s="85"/>
      <c r="N251" s="79"/>
      <c r="O251" s="85"/>
    </row>
    <row r="252" spans="3:15" s="3" customFormat="1" ht="13.5">
      <c r="C252" s="38"/>
      <c r="D252" s="38"/>
      <c r="G252" s="79"/>
      <c r="H252" s="79"/>
      <c r="I252" s="79"/>
      <c r="J252" s="79"/>
      <c r="K252" s="151"/>
      <c r="L252" s="79"/>
      <c r="M252" s="85"/>
      <c r="N252" s="79"/>
      <c r="O252" s="85"/>
    </row>
    <row r="253" spans="3:15" s="3" customFormat="1" ht="13.5">
      <c r="C253" s="38"/>
      <c r="D253" s="38"/>
      <c r="G253" s="79"/>
      <c r="H253" s="79"/>
      <c r="I253" s="79"/>
      <c r="J253" s="79"/>
      <c r="K253" s="151"/>
      <c r="L253" s="79"/>
      <c r="M253" s="85"/>
      <c r="N253" s="79"/>
      <c r="O253" s="85"/>
    </row>
    <row r="254" spans="3:15" s="3" customFormat="1" ht="13.5">
      <c r="C254" s="38"/>
      <c r="D254" s="38"/>
      <c r="G254" s="79"/>
      <c r="H254" s="79"/>
      <c r="I254" s="79"/>
      <c r="J254" s="79"/>
      <c r="K254" s="151"/>
      <c r="L254" s="79"/>
      <c r="M254" s="85"/>
      <c r="N254" s="79"/>
      <c r="O254" s="85"/>
    </row>
    <row r="255" spans="3:15" s="3" customFormat="1" ht="13.5">
      <c r="C255" s="38"/>
      <c r="D255" s="38"/>
      <c r="G255" s="79"/>
      <c r="H255" s="79"/>
      <c r="I255" s="79"/>
      <c r="J255" s="79"/>
      <c r="K255" s="151"/>
      <c r="L255" s="79"/>
      <c r="M255" s="85"/>
      <c r="N255" s="79"/>
      <c r="O255" s="85"/>
    </row>
    <row r="256" spans="3:15" s="3" customFormat="1" ht="13.5">
      <c r="C256" s="38"/>
      <c r="D256" s="38"/>
      <c r="G256" s="79"/>
      <c r="H256" s="79"/>
      <c r="I256" s="79"/>
      <c r="J256" s="79"/>
      <c r="K256" s="151"/>
      <c r="L256" s="79"/>
      <c r="M256" s="85"/>
      <c r="N256" s="79"/>
      <c r="O256" s="85"/>
    </row>
    <row r="257" spans="3:15" s="3" customFormat="1" ht="13.5">
      <c r="C257" s="38"/>
      <c r="D257" s="38"/>
      <c r="G257" s="79"/>
      <c r="H257" s="79"/>
      <c r="I257" s="79"/>
      <c r="J257" s="79"/>
      <c r="K257" s="151"/>
      <c r="L257" s="79"/>
      <c r="M257" s="85"/>
      <c r="N257" s="79"/>
      <c r="O257" s="85"/>
    </row>
    <row r="258" spans="3:15" s="3" customFormat="1" ht="13.5">
      <c r="C258" s="38"/>
      <c r="D258" s="38"/>
      <c r="G258" s="79"/>
      <c r="H258" s="79"/>
      <c r="I258" s="79"/>
      <c r="J258" s="79"/>
      <c r="K258" s="151"/>
      <c r="L258" s="79"/>
      <c r="M258" s="85"/>
      <c r="N258" s="79"/>
      <c r="O258" s="85"/>
    </row>
    <row r="259" spans="3:15" s="3" customFormat="1" ht="13.5">
      <c r="C259" s="38"/>
      <c r="D259" s="38"/>
      <c r="G259" s="79"/>
      <c r="H259" s="79"/>
      <c r="I259" s="79"/>
      <c r="J259" s="79"/>
      <c r="K259" s="151"/>
      <c r="L259" s="79"/>
      <c r="M259" s="85"/>
      <c r="N259" s="79"/>
      <c r="O259" s="85"/>
    </row>
    <row r="260" spans="3:15" s="3" customFormat="1" ht="13.5">
      <c r="C260" s="38"/>
      <c r="D260" s="38"/>
      <c r="G260" s="79"/>
      <c r="H260" s="79"/>
      <c r="I260" s="79"/>
      <c r="J260" s="79"/>
      <c r="K260" s="151"/>
      <c r="L260" s="79"/>
      <c r="M260" s="85"/>
      <c r="N260" s="79"/>
      <c r="O260" s="85"/>
    </row>
    <row r="261" spans="3:15" s="3" customFormat="1" ht="13.5">
      <c r="C261" s="38"/>
      <c r="D261" s="38"/>
      <c r="G261" s="79"/>
      <c r="H261" s="79"/>
      <c r="I261" s="79"/>
      <c r="J261" s="79"/>
      <c r="K261" s="151"/>
      <c r="L261" s="79"/>
      <c r="M261" s="85"/>
      <c r="N261" s="79"/>
      <c r="O261" s="85"/>
    </row>
    <row r="262" spans="3:15" s="3" customFormat="1" ht="13.5">
      <c r="C262" s="38"/>
      <c r="D262" s="38"/>
      <c r="G262" s="79"/>
      <c r="H262" s="79"/>
      <c r="I262" s="79"/>
      <c r="J262" s="79"/>
      <c r="K262" s="151"/>
      <c r="L262" s="79"/>
      <c r="M262" s="85"/>
      <c r="N262" s="79"/>
      <c r="O262" s="85"/>
    </row>
    <row r="263" spans="3:15" s="3" customFormat="1" ht="13.5">
      <c r="C263" s="38"/>
      <c r="D263" s="38"/>
      <c r="G263" s="79"/>
      <c r="H263" s="79"/>
      <c r="I263" s="79"/>
      <c r="J263" s="79"/>
      <c r="K263" s="151"/>
      <c r="L263" s="79"/>
      <c r="M263" s="85"/>
      <c r="N263" s="79"/>
      <c r="O263" s="85"/>
    </row>
    <row r="264" spans="3:15" s="3" customFormat="1" ht="13.5">
      <c r="C264" s="38"/>
      <c r="D264" s="38"/>
      <c r="G264" s="79"/>
      <c r="H264" s="79"/>
      <c r="I264" s="79"/>
      <c r="J264" s="79"/>
      <c r="K264" s="151"/>
      <c r="L264" s="79"/>
      <c r="M264" s="85"/>
      <c r="N264" s="79"/>
      <c r="O264" s="85"/>
    </row>
    <row r="265" spans="3:15" s="3" customFormat="1" ht="13.5">
      <c r="C265" s="38"/>
      <c r="D265" s="38"/>
      <c r="G265" s="79"/>
      <c r="H265" s="79"/>
      <c r="I265" s="79"/>
      <c r="J265" s="79"/>
      <c r="K265" s="151"/>
      <c r="L265" s="79"/>
      <c r="M265" s="85"/>
      <c r="N265" s="79"/>
      <c r="O265" s="85"/>
    </row>
    <row r="266" spans="3:15" s="3" customFormat="1" ht="13.5">
      <c r="C266" s="38"/>
      <c r="D266" s="38"/>
      <c r="G266" s="79"/>
      <c r="H266" s="79"/>
      <c r="I266" s="79"/>
      <c r="J266" s="79"/>
      <c r="K266" s="151"/>
      <c r="L266" s="79"/>
      <c r="M266" s="85"/>
      <c r="N266" s="79"/>
      <c r="O266" s="85"/>
    </row>
    <row r="267" spans="3:15" s="3" customFormat="1" ht="13.5">
      <c r="C267" s="38"/>
      <c r="D267" s="38"/>
      <c r="G267" s="79"/>
      <c r="H267" s="79"/>
      <c r="I267" s="79"/>
      <c r="J267" s="79"/>
      <c r="K267" s="151"/>
      <c r="L267" s="79"/>
      <c r="M267" s="85"/>
      <c r="N267" s="79"/>
      <c r="O267" s="85"/>
    </row>
    <row r="268" spans="3:15" s="3" customFormat="1" ht="13.5">
      <c r="C268" s="38"/>
      <c r="D268" s="38"/>
      <c r="G268" s="79"/>
      <c r="H268" s="79"/>
      <c r="I268" s="79"/>
      <c r="J268" s="79"/>
      <c r="K268" s="151"/>
      <c r="L268" s="79"/>
      <c r="M268" s="85"/>
      <c r="N268" s="79"/>
      <c r="O268" s="85"/>
    </row>
    <row r="269" spans="3:15" s="3" customFormat="1" ht="13.5">
      <c r="C269" s="38"/>
      <c r="D269" s="38"/>
      <c r="G269" s="79"/>
      <c r="H269" s="79"/>
      <c r="I269" s="79"/>
      <c r="J269" s="79"/>
      <c r="K269" s="151"/>
      <c r="L269" s="79"/>
      <c r="M269" s="85"/>
      <c r="N269" s="79"/>
      <c r="O269" s="85"/>
    </row>
    <row r="270" spans="3:15" s="3" customFormat="1" ht="13.5">
      <c r="C270" s="38"/>
      <c r="D270" s="38"/>
      <c r="G270" s="79"/>
      <c r="H270" s="79"/>
      <c r="I270" s="79"/>
      <c r="J270" s="79"/>
      <c r="K270" s="151"/>
      <c r="L270" s="79"/>
      <c r="M270" s="85"/>
      <c r="N270" s="79"/>
      <c r="O270" s="85"/>
    </row>
    <row r="271" spans="3:15" s="3" customFormat="1" ht="13.5">
      <c r="C271" s="38"/>
      <c r="D271" s="38"/>
      <c r="G271" s="79"/>
      <c r="H271" s="79"/>
      <c r="I271" s="79"/>
      <c r="J271" s="79"/>
      <c r="K271" s="151"/>
      <c r="L271" s="79"/>
      <c r="M271" s="85"/>
      <c r="N271" s="79"/>
      <c r="O271" s="85"/>
    </row>
    <row r="272" spans="3:15" s="3" customFormat="1" ht="13.5">
      <c r="C272" s="38"/>
      <c r="D272" s="38"/>
      <c r="G272" s="79"/>
      <c r="H272" s="79"/>
      <c r="I272" s="79"/>
      <c r="J272" s="79"/>
      <c r="K272" s="151"/>
      <c r="L272" s="79"/>
      <c r="M272" s="85"/>
      <c r="N272" s="79"/>
      <c r="O272" s="85"/>
    </row>
    <row r="273" spans="3:15" s="3" customFormat="1" ht="13.5">
      <c r="C273" s="38"/>
      <c r="D273" s="38"/>
      <c r="G273" s="79"/>
      <c r="H273" s="79"/>
      <c r="I273" s="79"/>
      <c r="J273" s="79"/>
      <c r="K273" s="151"/>
      <c r="L273" s="79"/>
      <c r="M273" s="85"/>
      <c r="N273" s="79"/>
      <c r="O273" s="85"/>
    </row>
    <row r="274" spans="3:15" s="3" customFormat="1" ht="13.5">
      <c r="C274" s="38"/>
      <c r="D274" s="38"/>
      <c r="G274" s="79"/>
      <c r="H274" s="79"/>
      <c r="I274" s="79"/>
      <c r="J274" s="79"/>
      <c r="K274" s="151"/>
      <c r="L274" s="79"/>
      <c r="M274" s="85"/>
      <c r="N274" s="79"/>
      <c r="O274" s="85"/>
    </row>
    <row r="275" spans="3:15" s="3" customFormat="1" ht="13.5">
      <c r="C275" s="38"/>
      <c r="D275" s="38"/>
      <c r="G275" s="79"/>
      <c r="H275" s="79"/>
      <c r="I275" s="79"/>
      <c r="J275" s="79"/>
      <c r="K275" s="151"/>
      <c r="L275" s="79"/>
      <c r="M275" s="85"/>
      <c r="N275" s="79"/>
      <c r="O275" s="85"/>
    </row>
    <row r="276" spans="3:15" s="3" customFormat="1" ht="13.5">
      <c r="C276" s="38"/>
      <c r="D276" s="38"/>
      <c r="G276" s="79"/>
      <c r="H276" s="79"/>
      <c r="I276" s="79"/>
      <c r="J276" s="79"/>
      <c r="K276" s="151"/>
      <c r="L276" s="79"/>
      <c r="M276" s="85"/>
      <c r="N276" s="79"/>
      <c r="O276" s="85"/>
    </row>
    <row r="277" spans="3:15" s="3" customFormat="1" ht="13.5">
      <c r="C277" s="38"/>
      <c r="D277" s="38"/>
      <c r="G277" s="79"/>
      <c r="H277" s="79"/>
      <c r="I277" s="79"/>
      <c r="J277" s="79"/>
      <c r="K277" s="151"/>
      <c r="L277" s="79"/>
      <c r="M277" s="85"/>
      <c r="N277" s="79"/>
      <c r="O277" s="85"/>
    </row>
    <row r="278" spans="3:15" s="3" customFormat="1" ht="13.5">
      <c r="C278" s="38"/>
      <c r="D278" s="38"/>
      <c r="G278" s="79"/>
      <c r="H278" s="79"/>
      <c r="I278" s="79"/>
      <c r="J278" s="79"/>
      <c r="K278" s="151"/>
      <c r="L278" s="79"/>
      <c r="M278" s="85"/>
      <c r="N278" s="79"/>
      <c r="O278" s="85"/>
    </row>
    <row r="279" spans="3:15" s="3" customFormat="1" ht="13.5">
      <c r="C279" s="38"/>
      <c r="D279" s="38"/>
      <c r="G279" s="79"/>
      <c r="H279" s="79"/>
      <c r="I279" s="79"/>
      <c r="J279" s="79"/>
      <c r="K279" s="151"/>
      <c r="L279" s="79"/>
      <c r="M279" s="85"/>
      <c r="N279" s="79"/>
      <c r="O279" s="85"/>
    </row>
    <row r="280" spans="3:15" s="3" customFormat="1" ht="13.5">
      <c r="C280" s="38"/>
      <c r="D280" s="38"/>
      <c r="G280" s="79"/>
      <c r="H280" s="79"/>
      <c r="I280" s="79"/>
      <c r="J280" s="79"/>
      <c r="K280" s="151"/>
      <c r="L280" s="79"/>
      <c r="M280" s="85"/>
      <c r="N280" s="79"/>
      <c r="O280" s="85"/>
    </row>
    <row r="281" spans="3:15" s="3" customFormat="1" ht="13.5">
      <c r="C281" s="38"/>
      <c r="D281" s="38"/>
      <c r="G281" s="79"/>
      <c r="H281" s="79"/>
      <c r="I281" s="79"/>
      <c r="J281" s="79"/>
      <c r="K281" s="151"/>
      <c r="L281" s="79"/>
      <c r="M281" s="85"/>
      <c r="N281" s="79"/>
      <c r="O281" s="85"/>
    </row>
    <row r="282" spans="3:15" s="3" customFormat="1" ht="13.5">
      <c r="C282" s="38"/>
      <c r="D282" s="38"/>
      <c r="G282" s="79"/>
      <c r="H282" s="79"/>
      <c r="I282" s="79"/>
      <c r="J282" s="79"/>
      <c r="K282" s="151"/>
      <c r="L282" s="79"/>
      <c r="M282" s="85"/>
      <c r="N282" s="79"/>
      <c r="O282" s="85"/>
    </row>
    <row r="283" spans="3:15" s="3" customFormat="1" ht="13.5">
      <c r="C283" s="38"/>
      <c r="D283" s="38"/>
      <c r="G283" s="79"/>
      <c r="H283" s="79"/>
      <c r="I283" s="79"/>
      <c r="J283" s="79"/>
      <c r="K283" s="151"/>
      <c r="L283" s="79"/>
      <c r="M283" s="85"/>
      <c r="N283" s="79"/>
      <c r="O283" s="85"/>
    </row>
    <row r="284" spans="3:15" s="3" customFormat="1" ht="13.5">
      <c r="C284" s="38"/>
      <c r="D284" s="38"/>
      <c r="G284" s="79"/>
      <c r="H284" s="79"/>
      <c r="I284" s="79"/>
      <c r="J284" s="79"/>
      <c r="K284" s="151"/>
      <c r="L284" s="79"/>
      <c r="M284" s="85"/>
      <c r="N284" s="79"/>
      <c r="O284" s="85"/>
    </row>
    <row r="285" spans="3:15" s="3" customFormat="1" ht="13.5">
      <c r="C285" s="38"/>
      <c r="D285" s="38"/>
      <c r="G285" s="79"/>
      <c r="H285" s="79"/>
      <c r="I285" s="79"/>
      <c r="J285" s="79"/>
      <c r="K285" s="151"/>
      <c r="L285" s="79"/>
      <c r="M285" s="85"/>
      <c r="N285" s="79"/>
      <c r="O285" s="85"/>
    </row>
    <row r="286" spans="3:15" s="3" customFormat="1" ht="13.5">
      <c r="C286" s="38"/>
      <c r="D286" s="38"/>
      <c r="G286" s="79"/>
      <c r="H286" s="79"/>
      <c r="I286" s="79"/>
      <c r="J286" s="79"/>
      <c r="K286" s="151"/>
      <c r="L286" s="79"/>
      <c r="M286" s="85"/>
      <c r="N286" s="79"/>
      <c r="O286" s="85"/>
    </row>
    <row r="287" spans="3:15" s="3" customFormat="1" ht="13.5">
      <c r="C287" s="38"/>
      <c r="D287" s="38"/>
      <c r="G287" s="79"/>
      <c r="H287" s="79"/>
      <c r="I287" s="79"/>
      <c r="J287" s="79"/>
      <c r="K287" s="151"/>
      <c r="L287" s="79"/>
      <c r="M287" s="85"/>
      <c r="N287" s="79"/>
      <c r="O287" s="85"/>
    </row>
    <row r="288" spans="3:15" s="3" customFormat="1" ht="13.5">
      <c r="C288" s="38"/>
      <c r="D288" s="38"/>
      <c r="G288" s="79"/>
      <c r="H288" s="79"/>
      <c r="I288" s="79"/>
      <c r="J288" s="79"/>
      <c r="K288" s="151"/>
      <c r="L288" s="79"/>
      <c r="M288" s="85"/>
      <c r="N288" s="79"/>
      <c r="O288" s="85"/>
    </row>
    <row r="289" spans="3:15" s="3" customFormat="1" ht="13.5">
      <c r="C289" s="38"/>
      <c r="D289" s="38"/>
      <c r="G289" s="79"/>
      <c r="H289" s="79"/>
      <c r="I289" s="79"/>
      <c r="J289" s="79"/>
      <c r="K289" s="151"/>
      <c r="L289" s="79"/>
      <c r="M289" s="85"/>
      <c r="N289" s="79"/>
      <c r="O289" s="85"/>
    </row>
    <row r="290" spans="3:15" s="3" customFormat="1" ht="13.5">
      <c r="C290" s="38"/>
      <c r="D290" s="38"/>
      <c r="G290" s="79"/>
      <c r="H290" s="79"/>
      <c r="I290" s="79"/>
      <c r="J290" s="79"/>
      <c r="K290" s="151"/>
      <c r="L290" s="79"/>
      <c r="M290" s="85"/>
      <c r="N290" s="79"/>
      <c r="O290" s="85"/>
    </row>
    <row r="291" spans="3:15" s="3" customFormat="1" ht="13.5">
      <c r="C291" s="38"/>
      <c r="D291" s="38"/>
      <c r="G291" s="79"/>
      <c r="H291" s="79"/>
      <c r="I291" s="79"/>
      <c r="J291" s="79"/>
      <c r="K291" s="151"/>
      <c r="L291" s="79"/>
      <c r="M291" s="85"/>
      <c r="N291" s="79"/>
      <c r="O291" s="85"/>
    </row>
    <row r="292" spans="3:15" s="3" customFormat="1" ht="13.5">
      <c r="C292" s="38"/>
      <c r="D292" s="38"/>
      <c r="G292" s="79"/>
      <c r="H292" s="79"/>
      <c r="I292" s="79"/>
      <c r="J292" s="79"/>
      <c r="K292" s="151"/>
      <c r="L292" s="79"/>
      <c r="M292" s="85"/>
      <c r="N292" s="79"/>
      <c r="O292" s="85"/>
    </row>
    <row r="293" spans="3:15" s="3" customFormat="1" ht="13.5">
      <c r="C293" s="38"/>
      <c r="D293" s="38"/>
      <c r="G293" s="79"/>
      <c r="H293" s="79"/>
      <c r="I293" s="79"/>
      <c r="J293" s="79"/>
      <c r="K293" s="151"/>
      <c r="L293" s="79"/>
      <c r="M293" s="85"/>
      <c r="N293" s="79"/>
      <c r="O293" s="85"/>
    </row>
    <row r="294" spans="3:15" s="3" customFormat="1" ht="13.5">
      <c r="C294" s="38"/>
      <c r="D294" s="38"/>
      <c r="G294" s="79"/>
      <c r="H294" s="79"/>
      <c r="I294" s="79"/>
      <c r="J294" s="79"/>
      <c r="K294" s="151"/>
      <c r="L294" s="79"/>
      <c r="M294" s="85"/>
      <c r="N294" s="79"/>
      <c r="O294" s="85"/>
    </row>
    <row r="295" spans="3:15" s="3" customFormat="1" ht="13.5">
      <c r="C295" s="38"/>
      <c r="D295" s="38"/>
      <c r="G295" s="79"/>
      <c r="H295" s="79"/>
      <c r="I295" s="79"/>
      <c r="J295" s="79"/>
      <c r="K295" s="151"/>
      <c r="L295" s="79"/>
      <c r="M295" s="85"/>
      <c r="N295" s="79"/>
      <c r="O295" s="85"/>
    </row>
    <row r="296" spans="3:15" s="3" customFormat="1" ht="13.5">
      <c r="C296" s="38"/>
      <c r="D296" s="38"/>
      <c r="G296" s="79"/>
      <c r="H296" s="79"/>
      <c r="I296" s="79"/>
      <c r="J296" s="79"/>
      <c r="K296" s="151"/>
      <c r="L296" s="79"/>
      <c r="M296" s="85"/>
      <c r="N296" s="79"/>
      <c r="O296" s="85"/>
    </row>
    <row r="297" spans="3:15" s="3" customFormat="1" ht="13.5">
      <c r="C297" s="38"/>
      <c r="D297" s="38"/>
      <c r="G297" s="79"/>
      <c r="H297" s="79"/>
      <c r="I297" s="79"/>
      <c r="J297" s="79"/>
      <c r="K297" s="151"/>
      <c r="L297" s="79"/>
      <c r="M297" s="85"/>
      <c r="N297" s="79"/>
      <c r="O297" s="85"/>
    </row>
    <row r="298" spans="3:15" s="3" customFormat="1" ht="13.5">
      <c r="C298" s="38"/>
      <c r="D298" s="38"/>
      <c r="G298" s="79"/>
      <c r="H298" s="79"/>
      <c r="I298" s="79"/>
      <c r="J298" s="79"/>
      <c r="K298" s="151"/>
      <c r="L298" s="79"/>
      <c r="M298" s="85"/>
      <c r="N298" s="79"/>
      <c r="O298" s="85"/>
    </row>
    <row r="299" spans="3:15" s="3" customFormat="1" ht="13.5">
      <c r="C299" s="38"/>
      <c r="D299" s="38"/>
      <c r="G299" s="79"/>
      <c r="H299" s="79"/>
      <c r="I299" s="79"/>
      <c r="J299" s="79"/>
      <c r="K299" s="151"/>
      <c r="L299" s="79"/>
      <c r="M299" s="85"/>
      <c r="N299" s="79"/>
      <c r="O299" s="85"/>
    </row>
    <row r="300" spans="3:15" s="3" customFormat="1" ht="13.5">
      <c r="C300" s="38"/>
      <c r="D300" s="38"/>
      <c r="G300" s="79"/>
      <c r="H300" s="79"/>
      <c r="I300" s="79"/>
      <c r="J300" s="79"/>
      <c r="K300" s="151"/>
      <c r="L300" s="79"/>
      <c r="M300" s="85"/>
      <c r="N300" s="79"/>
      <c r="O300" s="85"/>
    </row>
    <row r="301" spans="3:15" s="3" customFormat="1" ht="13.5">
      <c r="C301" s="38"/>
      <c r="D301" s="38"/>
      <c r="G301" s="79"/>
      <c r="H301" s="79"/>
      <c r="I301" s="79"/>
      <c r="J301" s="79"/>
      <c r="K301" s="151"/>
      <c r="L301" s="79"/>
      <c r="M301" s="85"/>
      <c r="N301" s="79"/>
      <c r="O301" s="85"/>
    </row>
    <row r="302" spans="3:15" s="3" customFormat="1" ht="13.5">
      <c r="C302" s="38"/>
      <c r="D302" s="38"/>
      <c r="G302" s="79"/>
      <c r="H302" s="79"/>
      <c r="I302" s="79"/>
      <c r="J302" s="79"/>
      <c r="K302" s="151"/>
      <c r="L302" s="79"/>
      <c r="M302" s="85"/>
      <c r="N302" s="79"/>
      <c r="O302" s="85"/>
    </row>
    <row r="303" spans="3:15" s="3" customFormat="1" ht="13.5">
      <c r="C303" s="38"/>
      <c r="D303" s="38"/>
      <c r="G303" s="79"/>
      <c r="H303" s="79"/>
      <c r="I303" s="79"/>
      <c r="J303" s="79"/>
      <c r="K303" s="151"/>
      <c r="L303" s="79"/>
      <c r="M303" s="85"/>
      <c r="N303" s="79"/>
      <c r="O303" s="85"/>
    </row>
    <row r="304" spans="3:15" s="3" customFormat="1" ht="13.5">
      <c r="C304" s="38"/>
      <c r="D304" s="38"/>
      <c r="G304" s="79"/>
      <c r="H304" s="79"/>
      <c r="I304" s="79"/>
      <c r="J304" s="79"/>
      <c r="K304" s="151"/>
      <c r="L304" s="79"/>
      <c r="M304" s="85"/>
      <c r="N304" s="79"/>
      <c r="O304" s="85"/>
    </row>
    <row r="305" spans="3:15" s="3" customFormat="1" ht="13.5">
      <c r="C305" s="38"/>
      <c r="D305" s="38"/>
      <c r="G305" s="79"/>
      <c r="H305" s="79"/>
      <c r="I305" s="79"/>
      <c r="J305" s="79"/>
      <c r="K305" s="151"/>
      <c r="L305" s="79"/>
      <c r="M305" s="85"/>
      <c r="N305" s="79"/>
      <c r="O305" s="85"/>
    </row>
    <row r="306" spans="3:15" s="3" customFormat="1" ht="13.5">
      <c r="C306" s="38"/>
      <c r="D306" s="38"/>
      <c r="G306" s="79"/>
      <c r="H306" s="79"/>
      <c r="I306" s="79"/>
      <c r="J306" s="79"/>
      <c r="K306" s="151"/>
      <c r="L306" s="79"/>
      <c r="M306" s="85"/>
      <c r="N306" s="79"/>
      <c r="O306" s="85"/>
    </row>
    <row r="307" spans="3:15" s="3" customFormat="1" ht="13.5">
      <c r="C307" s="38"/>
      <c r="D307" s="38"/>
      <c r="G307" s="79"/>
      <c r="H307" s="79"/>
      <c r="I307" s="79"/>
      <c r="J307" s="79"/>
      <c r="K307" s="151"/>
      <c r="L307" s="79"/>
      <c r="M307" s="85"/>
      <c r="N307" s="79"/>
      <c r="O307" s="85"/>
    </row>
    <row r="308" spans="3:15" s="3" customFormat="1" ht="13.5">
      <c r="C308" s="38"/>
      <c r="D308" s="38"/>
      <c r="G308" s="79"/>
      <c r="H308" s="79"/>
      <c r="I308" s="79"/>
      <c r="J308" s="79"/>
      <c r="K308" s="151"/>
      <c r="L308" s="79"/>
      <c r="M308" s="85"/>
      <c r="N308" s="79"/>
      <c r="O308" s="85"/>
    </row>
    <row r="309" spans="3:15" s="3" customFormat="1" ht="13.5">
      <c r="C309" s="38"/>
      <c r="D309" s="38"/>
      <c r="G309" s="79"/>
      <c r="H309" s="79"/>
      <c r="I309" s="79"/>
      <c r="J309" s="79"/>
      <c r="K309" s="151"/>
      <c r="L309" s="79"/>
      <c r="M309" s="85"/>
      <c r="N309" s="79"/>
      <c r="O309" s="85"/>
    </row>
    <row r="310" spans="3:15" s="3" customFormat="1" ht="13.5">
      <c r="C310" s="38"/>
      <c r="D310" s="38"/>
      <c r="G310" s="79"/>
      <c r="H310" s="79"/>
      <c r="I310" s="79"/>
      <c r="J310" s="79"/>
      <c r="K310" s="151"/>
      <c r="L310" s="79"/>
      <c r="M310" s="85"/>
      <c r="N310" s="79"/>
      <c r="O310" s="85"/>
    </row>
    <row r="311" spans="3:15" s="3" customFormat="1" ht="13.5">
      <c r="C311" s="38"/>
      <c r="D311" s="38"/>
      <c r="G311" s="79"/>
      <c r="H311" s="79"/>
      <c r="I311" s="79"/>
      <c r="J311" s="79"/>
      <c r="K311" s="151"/>
      <c r="L311" s="79"/>
      <c r="M311" s="85"/>
      <c r="N311" s="79"/>
      <c r="O311" s="85"/>
    </row>
    <row r="312" spans="3:15" s="3" customFormat="1" ht="13.5">
      <c r="C312" s="38"/>
      <c r="D312" s="38"/>
      <c r="G312" s="79"/>
      <c r="H312" s="79"/>
      <c r="I312" s="79"/>
      <c r="J312" s="79"/>
      <c r="K312" s="151"/>
      <c r="L312" s="79"/>
      <c r="M312" s="85"/>
      <c r="N312" s="79"/>
      <c r="O312" s="85"/>
    </row>
    <row r="313" spans="3:15" s="3" customFormat="1" ht="13.5">
      <c r="C313" s="38"/>
      <c r="D313" s="38"/>
      <c r="G313" s="79"/>
      <c r="H313" s="79"/>
      <c r="I313" s="79"/>
      <c r="J313" s="79"/>
      <c r="K313" s="151"/>
      <c r="L313" s="79"/>
      <c r="M313" s="85"/>
      <c r="N313" s="79"/>
      <c r="O313" s="85"/>
    </row>
    <row r="314" spans="3:15" s="3" customFormat="1" ht="13.5">
      <c r="C314" s="38"/>
      <c r="D314" s="38"/>
      <c r="G314" s="79"/>
      <c r="H314" s="79"/>
      <c r="I314" s="79"/>
      <c r="J314" s="79"/>
      <c r="K314" s="151"/>
      <c r="L314" s="79"/>
      <c r="M314" s="85"/>
      <c r="N314" s="79"/>
      <c r="O314" s="85"/>
    </row>
    <row r="315" spans="3:15" s="3" customFormat="1" ht="13.5">
      <c r="C315" s="38"/>
      <c r="D315" s="38"/>
      <c r="G315" s="79"/>
      <c r="H315" s="79"/>
      <c r="I315" s="79"/>
      <c r="J315" s="79"/>
      <c r="K315" s="151"/>
      <c r="L315" s="79"/>
      <c r="M315" s="85"/>
      <c r="N315" s="79"/>
      <c r="O315" s="85"/>
    </row>
    <row r="316" spans="3:15" s="3" customFormat="1" ht="13.5">
      <c r="C316" s="38"/>
      <c r="D316" s="38"/>
      <c r="G316" s="79"/>
      <c r="H316" s="79"/>
      <c r="I316" s="79"/>
      <c r="J316" s="79"/>
      <c r="K316" s="151"/>
      <c r="L316" s="79"/>
      <c r="M316" s="85"/>
      <c r="N316" s="79"/>
      <c r="O316" s="85"/>
    </row>
    <row r="317" spans="3:15" s="3" customFormat="1" ht="13.5">
      <c r="C317" s="38"/>
      <c r="D317" s="38"/>
      <c r="G317" s="79"/>
      <c r="H317" s="79"/>
      <c r="I317" s="79"/>
      <c r="J317" s="79"/>
      <c r="K317" s="151"/>
      <c r="L317" s="79"/>
      <c r="M317" s="85"/>
      <c r="N317" s="79"/>
      <c r="O317" s="85"/>
    </row>
    <row r="318" spans="3:15" s="3" customFormat="1" ht="13.5">
      <c r="C318" s="38"/>
      <c r="D318" s="38"/>
      <c r="G318" s="79"/>
      <c r="H318" s="79"/>
      <c r="I318" s="79"/>
      <c r="J318" s="79"/>
      <c r="K318" s="151"/>
      <c r="L318" s="79"/>
      <c r="M318" s="85"/>
      <c r="N318" s="79"/>
      <c r="O318" s="85"/>
    </row>
    <row r="319" spans="3:15" s="3" customFormat="1" ht="13.5">
      <c r="C319" s="38"/>
      <c r="D319" s="38"/>
      <c r="G319" s="79"/>
      <c r="H319" s="79"/>
      <c r="I319" s="79"/>
      <c r="J319" s="79"/>
      <c r="K319" s="151"/>
      <c r="L319" s="79"/>
      <c r="M319" s="85"/>
      <c r="N319" s="79"/>
      <c r="O319" s="85"/>
    </row>
    <row r="320" spans="3:15" s="3" customFormat="1" ht="13.5">
      <c r="C320" s="38"/>
      <c r="D320" s="38"/>
      <c r="G320" s="79"/>
      <c r="H320" s="79"/>
      <c r="I320" s="79"/>
      <c r="J320" s="79"/>
      <c r="K320" s="151"/>
      <c r="L320" s="79"/>
      <c r="M320" s="85"/>
      <c r="N320" s="79"/>
      <c r="O320" s="85"/>
    </row>
    <row r="321" spans="3:15" s="3" customFormat="1" ht="13.5">
      <c r="C321" s="38"/>
      <c r="D321" s="38"/>
      <c r="G321" s="79"/>
      <c r="H321" s="79"/>
      <c r="I321" s="79"/>
      <c r="J321" s="79"/>
      <c r="K321" s="151"/>
      <c r="L321" s="79"/>
      <c r="M321" s="85"/>
      <c r="N321" s="79"/>
      <c r="O321" s="85"/>
    </row>
  </sheetData>
  <sheetProtection/>
  <mergeCells count="1">
    <mergeCell ref="A1:O1"/>
  </mergeCells>
  <printOptions horizontalCentered="1"/>
  <pageMargins left="0.1968503937007874" right="0.1968503937007874" top="0.11811023622047245" bottom="0.11811023622047245" header="0.15748031496062992" footer="0.11811023622047245"/>
  <pageSetup firstPageNumber="4" useFirstPageNumber="1" fitToHeight="0" fitToWidth="1" horizontalDpi="600" verticalDpi="600" orientation="landscape" paperSize="9" scale="73" r:id="rId1"/>
  <ignoredErrors>
    <ignoredError sqref="K3:N13 K40:N50 K69:N79 F93:J93 K60:N66 K15:N16 L14:N14 K81:N96 L80:N80 K52:N57 L51:N51 K18:K29 K17 K31:K33 K30 K35:N39 K34 M34 M30 L31:N33 M17 L18:N29 L17 L30 N17 L34 N30 N34" formula="1"/>
    <ignoredError sqref="K58:N59 K14 K80 K51" evalError="1" formula="1"/>
    <ignoredError sqref="O58:O59" evalError="1"/>
    <ignoredError sqref="D19:D26 D84:D9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8"/>
  <sheetViews>
    <sheetView zoomScale="110" zoomScaleNormal="110" zoomScalePageLayoutView="0" workbookViewId="0" topLeftCell="A1">
      <pane xSplit="2" ySplit="6" topLeftCell="C7" activePane="bottomRight" state="frozen"/>
      <selection pane="topLeft" activeCell="F7" sqref="F7:G13"/>
      <selection pane="topRight" activeCell="F7" sqref="F7:G13"/>
      <selection pane="bottomLeft" activeCell="F7" sqref="F7:G13"/>
      <selection pane="bottomRight" activeCell="C7" sqref="C7"/>
    </sheetView>
  </sheetViews>
  <sheetFormatPr defaultColWidth="11.421875" defaultRowHeight="12.75"/>
  <cols>
    <col min="1" max="1" width="9.57421875" style="291" bestFit="1" customWidth="1"/>
    <col min="2" max="2" width="61.8515625" style="205" customWidth="1"/>
    <col min="3" max="3" width="16.28125" style="208" customWidth="1"/>
    <col min="4" max="5" width="15.8515625" style="221" customWidth="1"/>
    <col min="6" max="6" width="15.8515625" style="384" customWidth="1"/>
    <col min="7" max="7" width="14.57421875" style="277" customWidth="1"/>
    <col min="8" max="8" width="8.28125" style="278" customWidth="1"/>
    <col min="9" max="9" width="14.57421875" style="277" customWidth="1"/>
    <col min="10" max="10" width="8.57421875" style="278" customWidth="1"/>
    <col min="11" max="11" width="14.140625" style="277" customWidth="1"/>
    <col min="12" max="12" width="7.8515625" style="278" customWidth="1"/>
    <col min="13" max="13" width="18.28125" style="205" customWidth="1"/>
    <col min="14" max="14" width="19.28125" style="205" customWidth="1"/>
    <col min="15" max="15" width="19.8515625" style="205" customWidth="1"/>
    <col min="16" max="16" width="19.140625" style="205" customWidth="1"/>
    <col min="17" max="16384" width="11.421875" style="205" customWidth="1"/>
  </cols>
  <sheetData>
    <row r="1" spans="1:12" ht="25.5" customHeight="1">
      <c r="A1" s="515" t="s">
        <v>83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4" ht="38.25">
      <c r="A2" s="360" t="s">
        <v>80</v>
      </c>
      <c r="B2" s="361" t="s">
        <v>81</v>
      </c>
      <c r="C2" s="362" t="s">
        <v>284</v>
      </c>
      <c r="D2" s="206" t="s">
        <v>277</v>
      </c>
      <c r="E2" s="207" t="s">
        <v>283</v>
      </c>
      <c r="F2" s="192" t="s">
        <v>292</v>
      </c>
      <c r="G2" s="206" t="s">
        <v>295</v>
      </c>
      <c r="H2" s="393" t="s">
        <v>271</v>
      </c>
      <c r="I2" s="206" t="s">
        <v>293</v>
      </c>
      <c r="J2" s="206" t="s">
        <v>272</v>
      </c>
      <c r="K2" s="206" t="s">
        <v>294</v>
      </c>
      <c r="L2" s="206" t="s">
        <v>282</v>
      </c>
      <c r="N2" s="208"/>
    </row>
    <row r="3" spans="1:12" ht="28.5" customHeight="1" hidden="1">
      <c r="A3" s="363"/>
      <c r="B3" s="364"/>
      <c r="C3" s="209"/>
      <c r="D3" s="209">
        <f>'rashodi-opći dio KN_NE VRIJEDI'!G4+'rashodi-opći dio KN_NE VRIJEDI'!G77+'račun financiranja KN_NE VRIJED'!J7</f>
        <v>29757702000</v>
      </c>
      <c r="E3" s="209"/>
      <c r="F3" s="377"/>
      <c r="G3" s="209" t="e">
        <f>'rashodi-opći dio KN_NE VRIJEDI'!J4+'rashodi-opći dio KN_NE VRIJEDI'!J77+'račun financiranja KN_NE VRIJED'!#REF!</f>
        <v>#REF!</v>
      </c>
      <c r="H3" s="209"/>
      <c r="I3" s="209" t="e">
        <f>'rashodi-opći dio KN_NE VRIJEDI'!L4+'rashodi-opći dio KN_NE VRIJEDI'!L77+'račun financiranja KN_NE VRIJED'!#REF!</f>
        <v>#REF!</v>
      </c>
      <c r="J3" s="209"/>
      <c r="K3" s="209" t="e">
        <f>'rashodi-opći dio KN_NE VRIJEDI'!N4+'rashodi-opći dio KN_NE VRIJEDI'!N77+'račun financiranja KN_NE VRIJED'!#REF!</f>
        <v>#REF!</v>
      </c>
      <c r="L3" s="209"/>
    </row>
    <row r="4" spans="1:16" s="212" customFormat="1" ht="15">
      <c r="A4" s="365">
        <v>6</v>
      </c>
      <c r="B4" s="366" t="s">
        <v>117</v>
      </c>
      <c r="C4" s="210">
        <f>C6+C212+C282</f>
        <v>32604003841</v>
      </c>
      <c r="D4" s="210">
        <f>D6+D212+D282</f>
        <v>29757702000</v>
      </c>
      <c r="E4" s="210">
        <f>E6+E212+E282</f>
        <v>32607702000</v>
      </c>
      <c r="F4" s="92">
        <f>F6+F212+F282</f>
        <v>33387702000</v>
      </c>
      <c r="G4" s="210">
        <f>G6+G212+G282</f>
        <v>36300077000</v>
      </c>
      <c r="H4" s="332">
        <f>G4/E4*100</f>
        <v>111.32362838693754</v>
      </c>
      <c r="I4" s="210">
        <f>I6+I212+I282</f>
        <v>37100400000</v>
      </c>
      <c r="J4" s="345">
        <f>I4/G4*100</f>
        <v>102.20474187974864</v>
      </c>
      <c r="K4" s="210">
        <f>K6+K212+K282</f>
        <v>37960700000</v>
      </c>
      <c r="L4" s="345">
        <f>K4/I4*100</f>
        <v>102.31884292352642</v>
      </c>
      <c r="M4" s="227"/>
      <c r="N4" s="211"/>
      <c r="O4" s="211"/>
      <c r="P4" s="211"/>
    </row>
    <row r="5" spans="1:12" s="212" customFormat="1" ht="12.75" customHeight="1">
      <c r="A5" s="271"/>
      <c r="B5" s="366"/>
      <c r="C5" s="210"/>
      <c r="D5" s="210"/>
      <c r="E5" s="210"/>
      <c r="F5" s="92"/>
      <c r="G5" s="210"/>
      <c r="H5" s="332"/>
      <c r="I5" s="210"/>
      <c r="J5" s="345"/>
      <c r="K5" s="210"/>
      <c r="L5" s="345"/>
    </row>
    <row r="6" spans="1:13" s="214" customFormat="1" ht="25.5">
      <c r="A6" s="271">
        <v>6000</v>
      </c>
      <c r="B6" s="366" t="s">
        <v>203</v>
      </c>
      <c r="C6" s="210">
        <f>C8+C18+C24+C30+C40+C50+C56+C63+C70+C131+C136+C141+C146+C151+C156+C161+C166+C173+C178+C187+C191</f>
        <v>31400177339</v>
      </c>
      <c r="D6" s="210">
        <f>D8+D18+D24+D30+D40+D50+D56+D63+D70+D131+D136+D141+D146+D151+D156+D161+D166+D173+D178+D187+D191</f>
        <v>28424453000</v>
      </c>
      <c r="E6" s="92">
        <f>E8+E18+E24+E30+E40+E50+E56+E63+E70+E131+E136+E141+E146+E151+E156+E161+E166+E173+E178+E187+E191</f>
        <v>31273503000</v>
      </c>
      <c r="F6" s="92">
        <f>F8+F18+F24+F30+F40+F50+F56+F63+F70+F131+F136+F141+F146+F151+F156+F161+F166+F173+F178+F187+F191</f>
        <v>32034041000</v>
      </c>
      <c r="G6" s="210">
        <f>G8+G18+G24+G30+G40+G50+G56+G63+G70+G131+G136+G141+G146+G151+G156+G161+G166+G173+G178+G187+G191</f>
        <v>34796985000</v>
      </c>
      <c r="H6" s="332">
        <f>G6/E6*100</f>
        <v>111.26666878347461</v>
      </c>
      <c r="I6" s="210">
        <f>I8+I18+I24+I30+I40+I50+I56+I63+I70+I131+I136+I141+I146+I151+I156+I161+I166+I173+I178+I187+I191</f>
        <v>35625445000</v>
      </c>
      <c r="J6" s="332">
        <f>I6/G6*100</f>
        <v>102.3808384548259</v>
      </c>
      <c r="K6" s="210">
        <f>K8+K18+K24+K30+K40+K50+K56+K63+K70+K131+K136+K141+K146+K151+K156+K161+K166+K173+K178+K187+K191</f>
        <v>36453945000</v>
      </c>
      <c r="L6" s="332">
        <f>K6/I6*100</f>
        <v>102.32558498567528</v>
      </c>
      <c r="M6" s="213"/>
    </row>
    <row r="7" spans="1:12" s="218" customFormat="1" ht="13.5">
      <c r="A7" s="215"/>
      <c r="B7" s="216"/>
      <c r="C7" s="217"/>
      <c r="D7" s="217"/>
      <c r="E7" s="217"/>
      <c r="F7" s="89"/>
      <c r="G7" s="217"/>
      <c r="H7" s="330"/>
      <c r="I7" s="217"/>
      <c r="J7" s="346"/>
      <c r="K7" s="217"/>
      <c r="L7" s="346"/>
    </row>
    <row r="8" spans="1:16" s="218" customFormat="1" ht="23.25" customHeight="1">
      <c r="A8" s="219" t="s">
        <v>222</v>
      </c>
      <c r="B8" s="220" t="s">
        <v>204</v>
      </c>
      <c r="C8" s="210">
        <f>C9+C12</f>
        <v>4476220252</v>
      </c>
      <c r="D8" s="210">
        <f>D9+D12</f>
        <v>4154600000</v>
      </c>
      <c r="E8" s="210">
        <f>E9+E12</f>
        <v>4544600000</v>
      </c>
      <c r="F8" s="92">
        <f>F9+F12</f>
        <v>4724600000</v>
      </c>
      <c r="G8" s="210">
        <f>G9+G12</f>
        <v>5000000000</v>
      </c>
      <c r="H8" s="332">
        <f aca="true" t="shared" si="0" ref="H8:H13">G8/E8*100</f>
        <v>110.02068388857104</v>
      </c>
      <c r="I8" s="210">
        <f>I9+I12</f>
        <v>5100000000</v>
      </c>
      <c r="J8" s="345">
        <f>I8/G8*100</f>
        <v>102</v>
      </c>
      <c r="K8" s="210">
        <f>K9+K12</f>
        <v>5150000000</v>
      </c>
      <c r="L8" s="345">
        <f aca="true" t="shared" si="1" ref="L8:L13">K8/I8*100</f>
        <v>100.98039215686273</v>
      </c>
      <c r="M8" s="227"/>
      <c r="N8" s="221"/>
      <c r="O8" s="221"/>
      <c r="P8" s="221"/>
    </row>
    <row r="9" spans="1:16" s="218" customFormat="1" ht="20.25" customHeight="1">
      <c r="A9" s="222">
        <v>36</v>
      </c>
      <c r="B9" s="223" t="s">
        <v>274</v>
      </c>
      <c r="C9" s="210">
        <f aca="true" t="shared" si="2" ref="C9:K10">SUM(C10)</f>
        <v>38201016</v>
      </c>
      <c r="D9" s="210">
        <f t="shared" si="2"/>
        <v>35744000</v>
      </c>
      <c r="E9" s="210">
        <f t="shared" si="2"/>
        <v>35744000</v>
      </c>
      <c r="F9" s="92">
        <f t="shared" si="2"/>
        <v>35744000</v>
      </c>
      <c r="G9" s="210">
        <f t="shared" si="2"/>
        <v>30000000</v>
      </c>
      <c r="H9" s="332">
        <f t="shared" si="0"/>
        <v>83.93017009847806</v>
      </c>
      <c r="I9" s="210">
        <f t="shared" si="2"/>
        <v>20000000</v>
      </c>
      <c r="J9" s="345">
        <f>I9/G9*100</f>
        <v>66.66666666666666</v>
      </c>
      <c r="K9" s="210">
        <f t="shared" si="2"/>
        <v>10000000</v>
      </c>
      <c r="L9" s="345">
        <f t="shared" si="1"/>
        <v>50</v>
      </c>
      <c r="N9" s="221"/>
      <c r="O9" s="221"/>
      <c r="P9" s="221"/>
    </row>
    <row r="10" spans="1:16" s="218" customFormat="1" ht="16.5" customHeight="1">
      <c r="A10" s="222">
        <v>363</v>
      </c>
      <c r="B10" s="223" t="s">
        <v>275</v>
      </c>
      <c r="C10" s="210">
        <f t="shared" si="2"/>
        <v>38201016</v>
      </c>
      <c r="D10" s="210">
        <f t="shared" si="2"/>
        <v>35744000</v>
      </c>
      <c r="E10" s="210">
        <f t="shared" si="2"/>
        <v>35744000</v>
      </c>
      <c r="F10" s="92">
        <f t="shared" si="2"/>
        <v>35744000</v>
      </c>
      <c r="G10" s="210">
        <f t="shared" si="2"/>
        <v>30000000</v>
      </c>
      <c r="H10" s="332">
        <f t="shared" si="0"/>
        <v>83.93017009847806</v>
      </c>
      <c r="I10" s="210">
        <f t="shared" si="2"/>
        <v>20000000</v>
      </c>
      <c r="J10" s="345">
        <f>I10/G10*100</f>
        <v>66.66666666666666</v>
      </c>
      <c r="K10" s="210">
        <f t="shared" si="2"/>
        <v>10000000</v>
      </c>
      <c r="L10" s="345">
        <f t="shared" si="1"/>
        <v>50</v>
      </c>
      <c r="N10" s="221"/>
      <c r="O10" s="221"/>
      <c r="P10" s="221"/>
    </row>
    <row r="11" spans="1:16" s="218" customFormat="1" ht="16.5" customHeight="1">
      <c r="A11" s="224">
        <v>3631</v>
      </c>
      <c r="B11" s="225" t="s">
        <v>276</v>
      </c>
      <c r="C11" s="217">
        <v>38201016</v>
      </c>
      <c r="D11" s="217">
        <v>35744000</v>
      </c>
      <c r="E11" s="217">
        <v>35744000</v>
      </c>
      <c r="F11" s="89">
        <v>35744000</v>
      </c>
      <c r="G11" s="217">
        <v>30000000</v>
      </c>
      <c r="H11" s="330">
        <f t="shared" si="0"/>
        <v>83.93017009847806</v>
      </c>
      <c r="I11" s="217">
        <v>20000000</v>
      </c>
      <c r="J11" s="346">
        <f>I11/G11*100</f>
        <v>66.66666666666666</v>
      </c>
      <c r="K11" s="217">
        <v>10000000</v>
      </c>
      <c r="L11" s="346">
        <f t="shared" si="1"/>
        <v>50</v>
      </c>
      <c r="N11" s="221"/>
      <c r="O11" s="221"/>
      <c r="P11" s="221"/>
    </row>
    <row r="12" spans="1:16" s="218" customFormat="1" ht="27" customHeight="1">
      <c r="A12" s="226">
        <v>37</v>
      </c>
      <c r="B12" s="226" t="s">
        <v>129</v>
      </c>
      <c r="C12" s="210">
        <f aca="true" t="shared" si="3" ref="C12:K12">SUM(C13)</f>
        <v>4438019236</v>
      </c>
      <c r="D12" s="210">
        <f t="shared" si="3"/>
        <v>4118856000</v>
      </c>
      <c r="E12" s="210">
        <f t="shared" si="3"/>
        <v>4508856000</v>
      </c>
      <c r="F12" s="92">
        <f t="shared" si="3"/>
        <v>4688856000</v>
      </c>
      <c r="G12" s="210">
        <f t="shared" si="3"/>
        <v>4970000000</v>
      </c>
      <c r="H12" s="332">
        <f t="shared" si="0"/>
        <v>110.22751669159538</v>
      </c>
      <c r="I12" s="210">
        <f t="shared" si="3"/>
        <v>5080000000</v>
      </c>
      <c r="J12" s="345">
        <f aca="true" t="shared" si="4" ref="J12:J61">I12/G12*100</f>
        <v>102.21327967806842</v>
      </c>
      <c r="K12" s="210">
        <f t="shared" si="3"/>
        <v>5140000000</v>
      </c>
      <c r="L12" s="345">
        <f t="shared" si="1"/>
        <v>101.18110236220473</v>
      </c>
      <c r="N12" s="221"/>
      <c r="O12" s="221"/>
      <c r="P12" s="221"/>
    </row>
    <row r="13" spans="1:16" s="218" customFormat="1" ht="22.5" customHeight="1">
      <c r="A13" s="226">
        <v>371</v>
      </c>
      <c r="B13" s="226" t="s">
        <v>126</v>
      </c>
      <c r="C13" s="210">
        <f>SUM(C14:C16)</f>
        <v>4438019236</v>
      </c>
      <c r="D13" s="210">
        <f>SUM(D15:D16)</f>
        <v>4118856000</v>
      </c>
      <c r="E13" s="210">
        <f>SUM(E15:E16)</f>
        <v>4508856000</v>
      </c>
      <c r="F13" s="92">
        <f>SUM(F15:F16)</f>
        <v>4688856000</v>
      </c>
      <c r="G13" s="210">
        <f>SUM(G15:G16)</f>
        <v>4970000000</v>
      </c>
      <c r="H13" s="332">
        <f t="shared" si="0"/>
        <v>110.22751669159538</v>
      </c>
      <c r="I13" s="210">
        <f>SUM(I15:I16)</f>
        <v>5080000000</v>
      </c>
      <c r="J13" s="345">
        <f t="shared" si="4"/>
        <v>102.21327967806842</v>
      </c>
      <c r="K13" s="210">
        <f>SUM(K15:K16)</f>
        <v>5140000000</v>
      </c>
      <c r="L13" s="345">
        <f t="shared" si="1"/>
        <v>101.18110236220473</v>
      </c>
      <c r="M13" s="221"/>
      <c r="N13" s="221"/>
      <c r="O13" s="221"/>
      <c r="P13" s="221"/>
    </row>
    <row r="14" spans="1:16" s="218" customFormat="1" ht="30" customHeight="1">
      <c r="A14" s="215" t="s">
        <v>127</v>
      </c>
      <c r="B14" s="216" t="s">
        <v>149</v>
      </c>
      <c r="C14" s="217"/>
      <c r="D14" s="210"/>
      <c r="E14" s="210"/>
      <c r="F14" s="92"/>
      <c r="G14" s="210"/>
      <c r="H14" s="332"/>
      <c r="I14" s="210"/>
      <c r="J14" s="345"/>
      <c r="K14" s="210"/>
      <c r="L14" s="345"/>
      <c r="M14" s="221"/>
      <c r="N14" s="221"/>
      <c r="O14" s="221"/>
      <c r="P14" s="221"/>
    </row>
    <row r="15" spans="1:16" s="218" customFormat="1" ht="27">
      <c r="A15" s="215" t="s">
        <v>133</v>
      </c>
      <c r="B15" s="216" t="s">
        <v>148</v>
      </c>
      <c r="C15" s="217">
        <v>2085923445</v>
      </c>
      <c r="D15" s="217">
        <v>2133856000</v>
      </c>
      <c r="E15" s="217">
        <v>2338856000</v>
      </c>
      <c r="F15" s="89">
        <v>2338856000</v>
      </c>
      <c r="G15" s="217">
        <v>2336000000</v>
      </c>
      <c r="H15" s="330">
        <f>G15/E15*100</f>
        <v>99.87788901924701</v>
      </c>
      <c r="I15" s="217">
        <v>2397000000</v>
      </c>
      <c r="J15" s="346">
        <f t="shared" si="4"/>
        <v>102.611301369863</v>
      </c>
      <c r="K15" s="217">
        <v>2416000000</v>
      </c>
      <c r="L15" s="346">
        <f>K15/I15*100</f>
        <v>100.79265748852733</v>
      </c>
      <c r="M15" s="221"/>
      <c r="N15" s="227"/>
      <c r="O15" s="221"/>
      <c r="P15" s="221"/>
    </row>
    <row r="16" spans="1:16" s="218" customFormat="1" ht="27">
      <c r="A16" s="215" t="s">
        <v>160</v>
      </c>
      <c r="B16" s="216" t="s">
        <v>161</v>
      </c>
      <c r="C16" s="217">
        <v>2352095791</v>
      </c>
      <c r="D16" s="217">
        <v>1985000000</v>
      </c>
      <c r="E16" s="217">
        <v>2170000000</v>
      </c>
      <c r="F16" s="89">
        <v>2350000000</v>
      </c>
      <c r="G16" s="217">
        <v>2634000000</v>
      </c>
      <c r="H16" s="330">
        <f>G16/E16*100</f>
        <v>121.38248847926268</v>
      </c>
      <c r="I16" s="217">
        <v>2683000000</v>
      </c>
      <c r="J16" s="346">
        <f t="shared" si="4"/>
        <v>101.86028853454823</v>
      </c>
      <c r="K16" s="217">
        <v>2724000000</v>
      </c>
      <c r="L16" s="346">
        <f>K16/I16*100</f>
        <v>101.52814014163249</v>
      </c>
      <c r="M16" s="221"/>
      <c r="N16" s="227"/>
      <c r="O16" s="221"/>
      <c r="P16" s="221"/>
    </row>
    <row r="17" spans="1:16" s="218" customFormat="1" ht="13.5">
      <c r="A17" s="215"/>
      <c r="B17" s="216"/>
      <c r="C17" s="217"/>
      <c r="D17" s="217"/>
      <c r="E17" s="217"/>
      <c r="F17" s="89"/>
      <c r="G17" s="217"/>
      <c r="H17" s="330"/>
      <c r="I17" s="217"/>
      <c r="J17" s="346"/>
      <c r="K17" s="217"/>
      <c r="L17" s="346"/>
      <c r="N17" s="221"/>
      <c r="O17" s="221"/>
      <c r="P17" s="221"/>
    </row>
    <row r="18" spans="1:16" s="218" customFormat="1" ht="16.5" customHeight="1">
      <c r="A18" s="219" t="s">
        <v>223</v>
      </c>
      <c r="B18" s="226" t="s">
        <v>197</v>
      </c>
      <c r="C18" s="210">
        <f aca="true" t="shared" si="5" ref="C18:K19">SUM(C19)</f>
        <v>3981106143</v>
      </c>
      <c r="D18" s="210">
        <f t="shared" si="5"/>
        <v>4200000000</v>
      </c>
      <c r="E18" s="210">
        <f t="shared" si="5"/>
        <v>4500000000</v>
      </c>
      <c r="F18" s="92">
        <f t="shared" si="5"/>
        <v>4620000000</v>
      </c>
      <c r="G18" s="210">
        <f t="shared" si="5"/>
        <v>4850000000</v>
      </c>
      <c r="H18" s="332">
        <f>G18/E18*100</f>
        <v>107.77777777777777</v>
      </c>
      <c r="I18" s="210">
        <f t="shared" si="5"/>
        <v>5150000000</v>
      </c>
      <c r="J18" s="345">
        <f t="shared" si="4"/>
        <v>106.18556701030928</v>
      </c>
      <c r="K18" s="210">
        <f t="shared" si="5"/>
        <v>5500000000</v>
      </c>
      <c r="L18" s="345">
        <f>K18/I18*100</f>
        <v>106.79611650485437</v>
      </c>
      <c r="M18" s="227"/>
      <c r="N18" s="221"/>
      <c r="O18" s="221"/>
      <c r="P18" s="221"/>
    </row>
    <row r="19" spans="1:16" s="218" customFormat="1" ht="25.5">
      <c r="A19" s="228">
        <v>37</v>
      </c>
      <c r="B19" s="226" t="s">
        <v>129</v>
      </c>
      <c r="C19" s="210">
        <f t="shared" si="5"/>
        <v>3981106143</v>
      </c>
      <c r="D19" s="210">
        <f t="shared" si="5"/>
        <v>4200000000</v>
      </c>
      <c r="E19" s="210">
        <f t="shared" si="5"/>
        <v>4500000000</v>
      </c>
      <c r="F19" s="92">
        <f t="shared" si="5"/>
        <v>4620000000</v>
      </c>
      <c r="G19" s="210">
        <f t="shared" si="5"/>
        <v>4850000000</v>
      </c>
      <c r="H19" s="332">
        <f>G19/E19*100</f>
        <v>107.77777777777777</v>
      </c>
      <c r="I19" s="210">
        <f t="shared" si="5"/>
        <v>5150000000</v>
      </c>
      <c r="J19" s="345">
        <f t="shared" si="4"/>
        <v>106.18556701030928</v>
      </c>
      <c r="K19" s="210">
        <f t="shared" si="5"/>
        <v>5500000000</v>
      </c>
      <c r="L19" s="345">
        <f>K19/I19*100</f>
        <v>106.79611650485437</v>
      </c>
      <c r="N19" s="221"/>
      <c r="O19" s="221"/>
      <c r="P19" s="221"/>
    </row>
    <row r="20" spans="1:16" s="218" customFormat="1" ht="19.5" customHeight="1">
      <c r="A20" s="226">
        <v>371</v>
      </c>
      <c r="B20" s="226" t="s">
        <v>126</v>
      </c>
      <c r="C20" s="210">
        <f>SUM(C21:C22)</f>
        <v>3981106143</v>
      </c>
      <c r="D20" s="210">
        <f>SUM(D21:D22)</f>
        <v>4200000000</v>
      </c>
      <c r="E20" s="210">
        <f>SUM(E21:E22)</f>
        <v>4500000000</v>
      </c>
      <c r="F20" s="92">
        <f>SUM(F21:F22)</f>
        <v>4620000000</v>
      </c>
      <c r="G20" s="210">
        <f>SUM(G21:G22)</f>
        <v>4850000000</v>
      </c>
      <c r="H20" s="332">
        <f>G20/E20*100</f>
        <v>107.77777777777777</v>
      </c>
      <c r="I20" s="210">
        <f>SUM(I21:I22)</f>
        <v>5150000000</v>
      </c>
      <c r="J20" s="345">
        <f t="shared" si="4"/>
        <v>106.18556701030928</v>
      </c>
      <c r="K20" s="210">
        <f>SUM(K21:K22)</f>
        <v>5500000000</v>
      </c>
      <c r="L20" s="345">
        <f>K20/I20*100</f>
        <v>106.79611650485437</v>
      </c>
      <c r="M20" s="221"/>
      <c r="N20" s="221"/>
      <c r="O20" s="221"/>
      <c r="P20" s="221"/>
    </row>
    <row r="21" spans="1:16" s="218" customFormat="1" ht="27">
      <c r="A21" s="215" t="s">
        <v>133</v>
      </c>
      <c r="B21" s="216" t="s">
        <v>148</v>
      </c>
      <c r="C21" s="217">
        <v>3875598907</v>
      </c>
      <c r="D21" s="217">
        <v>4085320000</v>
      </c>
      <c r="E21" s="217">
        <v>4385320000</v>
      </c>
      <c r="F21" s="89">
        <v>4502320000</v>
      </c>
      <c r="G21" s="217">
        <v>4721500000</v>
      </c>
      <c r="H21" s="330">
        <f>G21/E21*100</f>
        <v>107.6660312132296</v>
      </c>
      <c r="I21" s="217">
        <v>5014000000</v>
      </c>
      <c r="J21" s="346">
        <f t="shared" si="4"/>
        <v>106.19506512760775</v>
      </c>
      <c r="K21" s="217">
        <v>5354000000</v>
      </c>
      <c r="L21" s="346">
        <f>K21/I21*100</f>
        <v>106.78101316314319</v>
      </c>
      <c r="M21" s="221"/>
      <c r="N21" s="227"/>
      <c r="O21" s="221"/>
      <c r="P21" s="221"/>
    </row>
    <row r="22" spans="1:16" s="218" customFormat="1" ht="27">
      <c r="A22" s="215" t="s">
        <v>160</v>
      </c>
      <c r="B22" s="216" t="s">
        <v>161</v>
      </c>
      <c r="C22" s="217">
        <v>105507236</v>
      </c>
      <c r="D22" s="217">
        <v>114680000</v>
      </c>
      <c r="E22" s="217">
        <v>114680000</v>
      </c>
      <c r="F22" s="89">
        <v>117680000</v>
      </c>
      <c r="G22" s="217">
        <v>128500000</v>
      </c>
      <c r="H22" s="330">
        <f>G22/E22*100</f>
        <v>112.05092431112662</v>
      </c>
      <c r="I22" s="217">
        <v>136000000</v>
      </c>
      <c r="J22" s="346">
        <f t="shared" si="4"/>
        <v>105.83657587548639</v>
      </c>
      <c r="K22" s="217">
        <v>146000000</v>
      </c>
      <c r="L22" s="346">
        <f>K22/I22*100</f>
        <v>107.35294117647058</v>
      </c>
      <c r="M22" s="221"/>
      <c r="N22" s="227"/>
      <c r="O22" s="221"/>
      <c r="P22" s="221"/>
    </row>
    <row r="23" spans="1:16" s="218" customFormat="1" ht="13.5">
      <c r="A23" s="215"/>
      <c r="B23" s="216"/>
      <c r="C23" s="217"/>
      <c r="D23" s="217"/>
      <c r="E23" s="217"/>
      <c r="F23" s="89"/>
      <c r="G23" s="217"/>
      <c r="H23" s="330"/>
      <c r="I23" s="217"/>
      <c r="J23" s="346"/>
      <c r="K23" s="217"/>
      <c r="L23" s="346"/>
      <c r="N23" s="227"/>
      <c r="O23" s="221"/>
      <c r="P23" s="221"/>
    </row>
    <row r="24" spans="1:16" s="218" customFormat="1" ht="12.75">
      <c r="A24" s="219" t="s">
        <v>224</v>
      </c>
      <c r="B24" s="226" t="s">
        <v>198</v>
      </c>
      <c r="C24" s="210">
        <f aca="true" t="shared" si="6" ref="C24:K25">SUM(C25)</f>
        <v>887134480</v>
      </c>
      <c r="D24" s="210">
        <f t="shared" si="6"/>
        <v>860000000</v>
      </c>
      <c r="E24" s="210">
        <f t="shared" si="6"/>
        <v>860000000</v>
      </c>
      <c r="F24" s="92">
        <f t="shared" si="6"/>
        <v>930000000</v>
      </c>
      <c r="G24" s="210">
        <f t="shared" si="6"/>
        <v>970000000</v>
      </c>
      <c r="H24" s="332">
        <f>G24/E24*100</f>
        <v>112.79069767441861</v>
      </c>
      <c r="I24" s="210">
        <f t="shared" si="6"/>
        <v>1070000000</v>
      </c>
      <c r="J24" s="345">
        <f t="shared" si="4"/>
        <v>110.30927835051547</v>
      </c>
      <c r="K24" s="210">
        <f t="shared" si="6"/>
        <v>1110000000</v>
      </c>
      <c r="L24" s="345">
        <f>K24/I24*100</f>
        <v>103.73831775700934</v>
      </c>
      <c r="M24" s="227"/>
      <c r="N24" s="227"/>
      <c r="O24" s="221"/>
      <c r="P24" s="221"/>
    </row>
    <row r="25" spans="1:16" s="218" customFormat="1" ht="25.5">
      <c r="A25" s="228">
        <v>37</v>
      </c>
      <c r="B25" s="226" t="s">
        <v>129</v>
      </c>
      <c r="C25" s="210">
        <f t="shared" si="6"/>
        <v>887134480</v>
      </c>
      <c r="D25" s="210">
        <f t="shared" si="6"/>
        <v>860000000</v>
      </c>
      <c r="E25" s="210">
        <f t="shared" si="6"/>
        <v>860000000</v>
      </c>
      <c r="F25" s="92">
        <f t="shared" si="6"/>
        <v>930000000</v>
      </c>
      <c r="G25" s="210">
        <f t="shared" si="6"/>
        <v>970000000</v>
      </c>
      <c r="H25" s="332">
        <f>G25/E25*100</f>
        <v>112.79069767441861</v>
      </c>
      <c r="I25" s="210">
        <f t="shared" si="6"/>
        <v>1070000000</v>
      </c>
      <c r="J25" s="345">
        <f t="shared" si="4"/>
        <v>110.30927835051547</v>
      </c>
      <c r="K25" s="210">
        <f t="shared" si="6"/>
        <v>1110000000</v>
      </c>
      <c r="L25" s="345">
        <f>K25/I25*100</f>
        <v>103.73831775700934</v>
      </c>
      <c r="N25" s="227"/>
      <c r="O25" s="221"/>
      <c r="P25" s="221"/>
    </row>
    <row r="26" spans="1:16" s="218" customFormat="1" ht="16.5" customHeight="1">
      <c r="A26" s="226">
        <v>371</v>
      </c>
      <c r="B26" s="226" t="s">
        <v>126</v>
      </c>
      <c r="C26" s="210">
        <f>SUM(C27:C28)</f>
        <v>887134480</v>
      </c>
      <c r="D26" s="210">
        <f>SUM(D27:D28)</f>
        <v>860000000</v>
      </c>
      <c r="E26" s="210">
        <f>SUM(E27:E28)</f>
        <v>860000000</v>
      </c>
      <c r="F26" s="92">
        <f>SUM(F27:F28)</f>
        <v>930000000</v>
      </c>
      <c r="G26" s="210">
        <f>SUM(G27:G28)</f>
        <v>970000000</v>
      </c>
      <c r="H26" s="332">
        <f>G26/E26*100</f>
        <v>112.79069767441861</v>
      </c>
      <c r="I26" s="210">
        <f>SUM(I27:I28)</f>
        <v>1070000000</v>
      </c>
      <c r="J26" s="345">
        <f t="shared" si="4"/>
        <v>110.30927835051547</v>
      </c>
      <c r="K26" s="210">
        <f>SUM(K27:K28)</f>
        <v>1110000000</v>
      </c>
      <c r="L26" s="345">
        <f>K26/I26*100</f>
        <v>103.73831775700934</v>
      </c>
      <c r="M26" s="221"/>
      <c r="N26" s="227"/>
      <c r="O26" s="221"/>
      <c r="P26" s="221"/>
    </row>
    <row r="27" spans="1:16" s="218" customFormat="1" ht="27">
      <c r="A27" s="215" t="s">
        <v>133</v>
      </c>
      <c r="B27" s="216" t="s">
        <v>148</v>
      </c>
      <c r="C27" s="217">
        <v>879845476</v>
      </c>
      <c r="D27" s="217">
        <v>853930000</v>
      </c>
      <c r="E27" s="217">
        <v>853930000</v>
      </c>
      <c r="F27" s="89">
        <v>922930000</v>
      </c>
      <c r="G27" s="217">
        <v>962000000</v>
      </c>
      <c r="H27" s="330">
        <f>G27/E27*100</f>
        <v>112.65560408932815</v>
      </c>
      <c r="I27" s="217">
        <v>1061000000</v>
      </c>
      <c r="J27" s="346">
        <f t="shared" si="4"/>
        <v>110.29106029106029</v>
      </c>
      <c r="K27" s="217">
        <v>1101000000</v>
      </c>
      <c r="L27" s="346">
        <f>K27/I27*100</f>
        <v>103.77002827521207</v>
      </c>
      <c r="M27" s="221"/>
      <c r="N27" s="227"/>
      <c r="O27" s="221"/>
      <c r="P27" s="221"/>
    </row>
    <row r="28" spans="1:16" s="218" customFormat="1" ht="27">
      <c r="A28" s="215" t="s">
        <v>160</v>
      </c>
      <c r="B28" s="216" t="s">
        <v>161</v>
      </c>
      <c r="C28" s="217">
        <v>7289004</v>
      </c>
      <c r="D28" s="217">
        <v>6070000</v>
      </c>
      <c r="E28" s="217">
        <v>6070000</v>
      </c>
      <c r="F28" s="89">
        <v>7070000</v>
      </c>
      <c r="G28" s="217">
        <v>8000000</v>
      </c>
      <c r="H28" s="330">
        <f>G28/E28*100</f>
        <v>131.79571663920922</v>
      </c>
      <c r="I28" s="217">
        <v>9000000</v>
      </c>
      <c r="J28" s="346">
        <f t="shared" si="4"/>
        <v>112.5</v>
      </c>
      <c r="K28" s="217">
        <v>9000000</v>
      </c>
      <c r="L28" s="346">
        <f>K28/I28*100</f>
        <v>100</v>
      </c>
      <c r="M28" s="221"/>
      <c r="N28" s="227"/>
      <c r="O28" s="221"/>
      <c r="P28" s="221"/>
    </row>
    <row r="29" spans="1:16" s="218" customFormat="1" ht="13.5">
      <c r="A29" s="215"/>
      <c r="B29" s="216"/>
      <c r="C29" s="217"/>
      <c r="D29" s="217"/>
      <c r="E29" s="217"/>
      <c r="F29" s="89"/>
      <c r="G29" s="217"/>
      <c r="H29" s="330"/>
      <c r="I29" s="217"/>
      <c r="J29" s="346"/>
      <c r="K29" s="217"/>
      <c r="L29" s="346"/>
      <c r="N29" s="227"/>
      <c r="O29" s="221"/>
      <c r="P29" s="221"/>
    </row>
    <row r="30" spans="1:16" s="218" customFormat="1" ht="12.75">
      <c r="A30" s="219" t="s">
        <v>225</v>
      </c>
      <c r="B30" s="226" t="s">
        <v>199</v>
      </c>
      <c r="C30" s="210">
        <f>C31+C34</f>
        <v>12929526581</v>
      </c>
      <c r="D30" s="210">
        <f>D31+D34</f>
        <v>10300000000</v>
      </c>
      <c r="E30" s="210">
        <f>E31+E34</f>
        <v>11400000000</v>
      </c>
      <c r="F30" s="92">
        <f>F31+F34</f>
        <v>11550000000</v>
      </c>
      <c r="G30" s="210">
        <f>G31+G34</f>
        <v>13200000000</v>
      </c>
      <c r="H30" s="332">
        <f aca="true" t="shared" si="7" ref="H30:H35">G30/E30*100</f>
        <v>115.78947368421053</v>
      </c>
      <c r="I30" s="210">
        <f>I31+I34</f>
        <v>13586000000</v>
      </c>
      <c r="J30" s="345">
        <f t="shared" si="4"/>
        <v>102.92424242424244</v>
      </c>
      <c r="K30" s="210">
        <f>K31+K34</f>
        <v>13705000000</v>
      </c>
      <c r="L30" s="345">
        <f aca="true" t="shared" si="8" ref="L30:L35">K30/I30*100</f>
        <v>100.87590166347711</v>
      </c>
      <c r="M30" s="227"/>
      <c r="N30" s="227"/>
      <c r="O30" s="221"/>
      <c r="P30" s="221"/>
    </row>
    <row r="31" spans="1:16" s="218" customFormat="1" ht="18" customHeight="1">
      <c r="A31" s="222">
        <v>36</v>
      </c>
      <c r="B31" s="223" t="s">
        <v>274</v>
      </c>
      <c r="C31" s="210">
        <f aca="true" t="shared" si="9" ref="C31:K32">SUM(C32)</f>
        <v>72560329</v>
      </c>
      <c r="D31" s="210">
        <f t="shared" si="9"/>
        <v>75584000</v>
      </c>
      <c r="E31" s="210">
        <f t="shared" si="9"/>
        <v>75584000</v>
      </c>
      <c r="F31" s="92">
        <f t="shared" si="9"/>
        <v>75584000</v>
      </c>
      <c r="G31" s="210">
        <f t="shared" si="9"/>
        <v>70000000</v>
      </c>
      <c r="H31" s="332">
        <f t="shared" si="7"/>
        <v>92.61219305673158</v>
      </c>
      <c r="I31" s="210">
        <f t="shared" si="9"/>
        <v>50000000</v>
      </c>
      <c r="J31" s="345">
        <f t="shared" si="4"/>
        <v>71.42857142857143</v>
      </c>
      <c r="K31" s="210">
        <f t="shared" si="9"/>
        <v>40000000</v>
      </c>
      <c r="L31" s="345">
        <f t="shared" si="8"/>
        <v>80</v>
      </c>
      <c r="N31" s="227"/>
      <c r="O31" s="221"/>
      <c r="P31" s="221"/>
    </row>
    <row r="32" spans="1:16" s="218" customFormat="1" ht="18" customHeight="1">
      <c r="A32" s="222">
        <v>363</v>
      </c>
      <c r="B32" s="223" t="s">
        <v>275</v>
      </c>
      <c r="C32" s="210">
        <f t="shared" si="9"/>
        <v>72560329</v>
      </c>
      <c r="D32" s="210">
        <f t="shared" si="9"/>
        <v>75584000</v>
      </c>
      <c r="E32" s="210">
        <f t="shared" si="9"/>
        <v>75584000</v>
      </c>
      <c r="F32" s="92">
        <f t="shared" si="9"/>
        <v>75584000</v>
      </c>
      <c r="G32" s="210">
        <f t="shared" si="9"/>
        <v>70000000</v>
      </c>
      <c r="H32" s="332">
        <f t="shared" si="7"/>
        <v>92.61219305673158</v>
      </c>
      <c r="I32" s="210">
        <f t="shared" si="9"/>
        <v>50000000</v>
      </c>
      <c r="J32" s="345">
        <f t="shared" si="4"/>
        <v>71.42857142857143</v>
      </c>
      <c r="K32" s="210">
        <f t="shared" si="9"/>
        <v>40000000</v>
      </c>
      <c r="L32" s="345">
        <f t="shared" si="8"/>
        <v>80</v>
      </c>
      <c r="N32" s="227"/>
      <c r="O32" s="221"/>
      <c r="P32" s="221"/>
    </row>
    <row r="33" spans="1:16" s="218" customFormat="1" ht="16.5" customHeight="1">
      <c r="A33" s="224">
        <v>3631</v>
      </c>
      <c r="B33" s="225" t="s">
        <v>276</v>
      </c>
      <c r="C33" s="217">
        <v>72560329</v>
      </c>
      <c r="D33" s="217">
        <v>75584000</v>
      </c>
      <c r="E33" s="217">
        <v>75584000</v>
      </c>
      <c r="F33" s="89">
        <v>75584000</v>
      </c>
      <c r="G33" s="217">
        <v>70000000</v>
      </c>
      <c r="H33" s="330">
        <f t="shared" si="7"/>
        <v>92.61219305673158</v>
      </c>
      <c r="I33" s="217">
        <v>50000000</v>
      </c>
      <c r="J33" s="346">
        <f>I33/G33*100</f>
        <v>71.42857142857143</v>
      </c>
      <c r="K33" s="217">
        <v>40000000</v>
      </c>
      <c r="L33" s="346">
        <f t="shared" si="8"/>
        <v>80</v>
      </c>
      <c r="N33" s="227"/>
      <c r="O33" s="221"/>
      <c r="P33" s="221"/>
    </row>
    <row r="34" spans="1:16" s="218" customFormat="1" ht="27.75" customHeight="1">
      <c r="A34" s="228">
        <v>37</v>
      </c>
      <c r="B34" s="226" t="s">
        <v>129</v>
      </c>
      <c r="C34" s="210">
        <f aca="true" t="shared" si="10" ref="C34:K34">SUM(C35)</f>
        <v>12856966252</v>
      </c>
      <c r="D34" s="210">
        <f t="shared" si="10"/>
        <v>10224416000</v>
      </c>
      <c r="E34" s="210">
        <f t="shared" si="10"/>
        <v>11324416000</v>
      </c>
      <c r="F34" s="92">
        <f t="shared" si="10"/>
        <v>11474416000</v>
      </c>
      <c r="G34" s="210">
        <f t="shared" si="10"/>
        <v>13130000000</v>
      </c>
      <c r="H34" s="332">
        <f t="shared" si="7"/>
        <v>115.94416877656208</v>
      </c>
      <c r="I34" s="210">
        <f t="shared" si="10"/>
        <v>13536000000</v>
      </c>
      <c r="J34" s="345">
        <f t="shared" si="4"/>
        <v>103.0921553693831</v>
      </c>
      <c r="K34" s="210">
        <f t="shared" si="10"/>
        <v>13665000000</v>
      </c>
      <c r="L34" s="345">
        <f t="shared" si="8"/>
        <v>100.95301418439718</v>
      </c>
      <c r="N34" s="227"/>
      <c r="O34" s="221"/>
      <c r="P34" s="221"/>
    </row>
    <row r="35" spans="1:16" s="218" customFormat="1" ht="15" customHeight="1">
      <c r="A35" s="226">
        <v>371</v>
      </c>
      <c r="B35" s="226" t="s">
        <v>126</v>
      </c>
      <c r="C35" s="210">
        <f>SUM(C36:C38)</f>
        <v>12856966252</v>
      </c>
      <c r="D35" s="210">
        <f>SUM(D37:D38)</f>
        <v>10224416000</v>
      </c>
      <c r="E35" s="210">
        <f>SUM(E37:E38)</f>
        <v>11324416000</v>
      </c>
      <c r="F35" s="92">
        <f>SUM(F37:F38)</f>
        <v>11474416000</v>
      </c>
      <c r="G35" s="210">
        <f>SUM(G37:G38)</f>
        <v>13130000000</v>
      </c>
      <c r="H35" s="332">
        <f t="shared" si="7"/>
        <v>115.94416877656208</v>
      </c>
      <c r="I35" s="210">
        <f>SUM(I37:I38)</f>
        <v>13536000000</v>
      </c>
      <c r="J35" s="345">
        <f t="shared" si="4"/>
        <v>103.0921553693831</v>
      </c>
      <c r="K35" s="210">
        <f>SUM(K37:K38)</f>
        <v>13665000000</v>
      </c>
      <c r="L35" s="345">
        <f t="shared" si="8"/>
        <v>100.95301418439718</v>
      </c>
      <c r="M35" s="221"/>
      <c r="N35" s="227"/>
      <c r="O35" s="221"/>
      <c r="P35" s="221"/>
    </row>
    <row r="36" spans="1:16" s="218" customFormat="1" ht="24.75" customHeight="1">
      <c r="A36" s="215" t="s">
        <v>127</v>
      </c>
      <c r="B36" s="216" t="s">
        <v>149</v>
      </c>
      <c r="C36" s="217"/>
      <c r="D36" s="210"/>
      <c r="E36" s="210"/>
      <c r="F36" s="92"/>
      <c r="G36" s="210"/>
      <c r="H36" s="332"/>
      <c r="I36" s="210"/>
      <c r="J36" s="345"/>
      <c r="K36" s="210"/>
      <c r="L36" s="345"/>
      <c r="M36" s="221"/>
      <c r="N36" s="227"/>
      <c r="O36" s="221"/>
      <c r="P36" s="221"/>
    </row>
    <row r="37" spans="1:16" s="218" customFormat="1" ht="27">
      <c r="A37" s="215" t="s">
        <v>133</v>
      </c>
      <c r="B37" s="216" t="s">
        <v>148</v>
      </c>
      <c r="C37" s="217">
        <v>148087474</v>
      </c>
      <c r="D37" s="217">
        <v>124000000</v>
      </c>
      <c r="E37" s="217">
        <v>124000000</v>
      </c>
      <c r="F37" s="89">
        <v>134000000</v>
      </c>
      <c r="G37" s="217">
        <v>151000000</v>
      </c>
      <c r="H37" s="330">
        <f>G37/E37*100</f>
        <v>121.7741935483871</v>
      </c>
      <c r="I37" s="217">
        <v>156000000</v>
      </c>
      <c r="J37" s="346">
        <f t="shared" si="4"/>
        <v>103.31125827814569</v>
      </c>
      <c r="K37" s="217">
        <v>157000000</v>
      </c>
      <c r="L37" s="346">
        <f>K37/I37*100</f>
        <v>100.64102564102564</v>
      </c>
      <c r="M37" s="221"/>
      <c r="N37" s="227"/>
      <c r="O37" s="221"/>
      <c r="P37" s="221"/>
    </row>
    <row r="38" spans="1:16" s="218" customFormat="1" ht="27">
      <c r="A38" s="215" t="s">
        <v>160</v>
      </c>
      <c r="B38" s="216" t="s">
        <v>161</v>
      </c>
      <c r="C38" s="217">
        <v>12708878778</v>
      </c>
      <c r="D38" s="217">
        <v>10100416000</v>
      </c>
      <c r="E38" s="217">
        <v>11200416000</v>
      </c>
      <c r="F38" s="89">
        <v>11340416000</v>
      </c>
      <c r="G38" s="217">
        <v>12979000000</v>
      </c>
      <c r="H38" s="330">
        <f>G38/E38*100</f>
        <v>115.87962447109108</v>
      </c>
      <c r="I38" s="217">
        <v>13380000000</v>
      </c>
      <c r="J38" s="346">
        <f t="shared" si="4"/>
        <v>103.08960628707912</v>
      </c>
      <c r="K38" s="217">
        <v>13508000000</v>
      </c>
      <c r="L38" s="346">
        <f>K38/I38*100</f>
        <v>100.95665171898357</v>
      </c>
      <c r="M38" s="221"/>
      <c r="N38" s="227"/>
      <c r="O38" s="221"/>
      <c r="P38" s="221"/>
    </row>
    <row r="39" spans="1:16" s="218" customFormat="1" ht="13.5">
      <c r="A39" s="215"/>
      <c r="B39" s="216"/>
      <c r="C39" s="217"/>
      <c r="D39" s="217"/>
      <c r="E39" s="217"/>
      <c r="F39" s="89"/>
      <c r="G39" s="217"/>
      <c r="H39" s="330"/>
      <c r="I39" s="217"/>
      <c r="J39" s="346"/>
      <c r="K39" s="217"/>
      <c r="L39" s="346"/>
      <c r="N39" s="227"/>
      <c r="O39" s="221"/>
      <c r="P39" s="221"/>
    </row>
    <row r="40" spans="1:16" s="218" customFormat="1" ht="25.5">
      <c r="A40" s="219" t="s">
        <v>226</v>
      </c>
      <c r="B40" s="226" t="s">
        <v>200</v>
      </c>
      <c r="C40" s="210">
        <f>C41+C44</f>
        <v>1442190498</v>
      </c>
      <c r="D40" s="210">
        <f>D41+D44</f>
        <v>1253080000</v>
      </c>
      <c r="E40" s="210">
        <f>E41+E44</f>
        <v>1283080000</v>
      </c>
      <c r="F40" s="92">
        <f>F41+F44</f>
        <v>1426247000</v>
      </c>
      <c r="G40" s="210">
        <f>G41+G44</f>
        <v>1460000000</v>
      </c>
      <c r="H40" s="332">
        <f aca="true" t="shared" si="11" ref="H40:H45">G40/E40*100</f>
        <v>113.78869595036943</v>
      </c>
      <c r="I40" s="210">
        <f>I41+I44</f>
        <v>1474600000</v>
      </c>
      <c r="J40" s="345">
        <f t="shared" si="4"/>
        <v>101</v>
      </c>
      <c r="K40" s="210">
        <f>K41+K44</f>
        <v>1489346000</v>
      </c>
      <c r="L40" s="345">
        <f aca="true" t="shared" si="12" ref="L40:L45">K40/I40*100</f>
        <v>101</v>
      </c>
      <c r="M40" s="227"/>
      <c r="N40" s="227"/>
      <c r="O40" s="221"/>
      <c r="P40" s="221"/>
    </row>
    <row r="41" spans="1:16" s="218" customFormat="1" ht="16.5" customHeight="1">
      <c r="A41" s="222">
        <v>36</v>
      </c>
      <c r="B41" s="223" t="s">
        <v>274</v>
      </c>
      <c r="C41" s="210">
        <f aca="true" t="shared" si="13" ref="C41:K42">SUM(C42)</f>
        <v>15140932</v>
      </c>
      <c r="D41" s="210">
        <f t="shared" si="13"/>
        <v>12539000</v>
      </c>
      <c r="E41" s="210">
        <f t="shared" si="13"/>
        <v>12539000</v>
      </c>
      <c r="F41" s="92">
        <f t="shared" si="13"/>
        <v>12539000</v>
      </c>
      <c r="G41" s="210">
        <f t="shared" si="13"/>
        <v>10000000</v>
      </c>
      <c r="H41" s="332">
        <f t="shared" si="11"/>
        <v>79.75117632985086</v>
      </c>
      <c r="I41" s="210">
        <f t="shared" si="13"/>
        <v>7000000</v>
      </c>
      <c r="J41" s="345">
        <f t="shared" si="4"/>
        <v>70</v>
      </c>
      <c r="K41" s="210">
        <f t="shared" si="13"/>
        <v>7000000</v>
      </c>
      <c r="L41" s="345">
        <f t="shared" si="12"/>
        <v>100</v>
      </c>
      <c r="N41" s="227"/>
      <c r="O41" s="221"/>
      <c r="P41" s="221"/>
    </row>
    <row r="42" spans="1:16" s="218" customFormat="1" ht="16.5" customHeight="1">
      <c r="A42" s="222">
        <v>363</v>
      </c>
      <c r="B42" s="223" t="s">
        <v>275</v>
      </c>
      <c r="C42" s="210">
        <f t="shared" si="13"/>
        <v>15140932</v>
      </c>
      <c r="D42" s="210">
        <f t="shared" si="13"/>
        <v>12539000</v>
      </c>
      <c r="E42" s="210">
        <f t="shared" si="13"/>
        <v>12539000</v>
      </c>
      <c r="F42" s="92">
        <f t="shared" si="13"/>
        <v>12539000</v>
      </c>
      <c r="G42" s="210">
        <f t="shared" si="13"/>
        <v>10000000</v>
      </c>
      <c r="H42" s="332">
        <f t="shared" si="11"/>
        <v>79.75117632985086</v>
      </c>
      <c r="I42" s="210">
        <f t="shared" si="13"/>
        <v>7000000</v>
      </c>
      <c r="J42" s="345">
        <f t="shared" si="4"/>
        <v>70</v>
      </c>
      <c r="K42" s="210">
        <f t="shared" si="13"/>
        <v>7000000</v>
      </c>
      <c r="L42" s="345">
        <f t="shared" si="12"/>
        <v>100</v>
      </c>
      <c r="N42" s="227"/>
      <c r="O42" s="221"/>
      <c r="P42" s="221"/>
    </row>
    <row r="43" spans="1:16" s="218" customFormat="1" ht="16.5" customHeight="1">
      <c r="A43" s="224">
        <v>3631</v>
      </c>
      <c r="B43" s="225" t="s">
        <v>276</v>
      </c>
      <c r="C43" s="217">
        <v>15140932</v>
      </c>
      <c r="D43" s="217">
        <v>12539000</v>
      </c>
      <c r="E43" s="217">
        <v>12539000</v>
      </c>
      <c r="F43" s="89">
        <v>12539000</v>
      </c>
      <c r="G43" s="217">
        <v>10000000</v>
      </c>
      <c r="H43" s="330">
        <f t="shared" si="11"/>
        <v>79.75117632985086</v>
      </c>
      <c r="I43" s="217">
        <v>7000000</v>
      </c>
      <c r="J43" s="346">
        <f>I43/G43*100</f>
        <v>70</v>
      </c>
      <c r="K43" s="217">
        <v>7000000</v>
      </c>
      <c r="L43" s="346">
        <f t="shared" si="12"/>
        <v>100</v>
      </c>
      <c r="N43" s="227"/>
      <c r="O43" s="221"/>
      <c r="P43" s="221"/>
    </row>
    <row r="44" spans="1:16" s="218" customFormat="1" ht="22.5" customHeight="1">
      <c r="A44" s="228">
        <v>37</v>
      </c>
      <c r="B44" s="226" t="s">
        <v>129</v>
      </c>
      <c r="C44" s="210">
        <f>SUM(C45)</f>
        <v>1427049566</v>
      </c>
      <c r="D44" s="210">
        <f>SUM(D45)</f>
        <v>1240541000</v>
      </c>
      <c r="E44" s="210">
        <f>SUM(E45)</f>
        <v>1270541000</v>
      </c>
      <c r="F44" s="92">
        <f>SUM(F45)</f>
        <v>1413708000</v>
      </c>
      <c r="G44" s="210">
        <f>SUM(G45)</f>
        <v>1450000000</v>
      </c>
      <c r="H44" s="332">
        <f t="shared" si="11"/>
        <v>114.12461305853176</v>
      </c>
      <c r="I44" s="210">
        <f>SUM(I45)</f>
        <v>1467600000</v>
      </c>
      <c r="J44" s="345">
        <f t="shared" si="4"/>
        <v>101.21379310344827</v>
      </c>
      <c r="K44" s="210">
        <f>SUM(K45)</f>
        <v>1482346000</v>
      </c>
      <c r="L44" s="345">
        <f t="shared" si="12"/>
        <v>101.00476969201418</v>
      </c>
      <c r="M44" s="227"/>
      <c r="N44" s="227"/>
      <c r="O44" s="221"/>
      <c r="P44" s="221"/>
    </row>
    <row r="45" spans="1:16" s="218" customFormat="1" ht="15" customHeight="1">
      <c r="A45" s="226">
        <v>371</v>
      </c>
      <c r="B45" s="226" t="s">
        <v>126</v>
      </c>
      <c r="C45" s="210">
        <f>SUM(C46:C48)</f>
        <v>1427049566</v>
      </c>
      <c r="D45" s="210">
        <f>SUM(D47:D48)</f>
        <v>1240541000</v>
      </c>
      <c r="E45" s="210">
        <f>SUM(E47:E48)</f>
        <v>1270541000</v>
      </c>
      <c r="F45" s="92">
        <f>SUM(F47:F48)</f>
        <v>1413708000</v>
      </c>
      <c r="G45" s="210">
        <f>SUM(G47:G48)</f>
        <v>1450000000</v>
      </c>
      <c r="H45" s="332">
        <f t="shared" si="11"/>
        <v>114.12461305853176</v>
      </c>
      <c r="I45" s="210">
        <f>SUM(I47:I48)</f>
        <v>1467600000</v>
      </c>
      <c r="J45" s="345">
        <f t="shared" si="4"/>
        <v>101.21379310344827</v>
      </c>
      <c r="K45" s="210">
        <f>SUM(K47:K48)</f>
        <v>1482346000</v>
      </c>
      <c r="L45" s="345">
        <f t="shared" si="12"/>
        <v>101.00476969201418</v>
      </c>
      <c r="M45" s="221"/>
      <c r="N45" s="227"/>
      <c r="O45" s="221"/>
      <c r="P45" s="221"/>
    </row>
    <row r="46" spans="1:16" s="218" customFormat="1" ht="21" customHeight="1">
      <c r="A46" s="215" t="s">
        <v>127</v>
      </c>
      <c r="B46" s="216" t="s">
        <v>149</v>
      </c>
      <c r="C46" s="217"/>
      <c r="D46" s="210"/>
      <c r="E46" s="210"/>
      <c r="F46" s="92"/>
      <c r="G46" s="210"/>
      <c r="H46" s="332"/>
      <c r="I46" s="210"/>
      <c r="J46" s="345"/>
      <c r="K46" s="210"/>
      <c r="L46" s="345"/>
      <c r="M46" s="221"/>
      <c r="N46" s="227"/>
      <c r="O46" s="221"/>
      <c r="P46" s="221"/>
    </row>
    <row r="47" spans="1:16" s="218" customFormat="1" ht="27">
      <c r="A47" s="215" t="s">
        <v>133</v>
      </c>
      <c r="B47" s="216" t="s">
        <v>148</v>
      </c>
      <c r="C47" s="217">
        <v>455667215</v>
      </c>
      <c r="D47" s="217">
        <v>462662000</v>
      </c>
      <c r="E47" s="217">
        <v>474662000</v>
      </c>
      <c r="F47" s="89">
        <v>497829000</v>
      </c>
      <c r="G47" s="217">
        <v>463000000</v>
      </c>
      <c r="H47" s="330">
        <f>G47/E47*100</f>
        <v>97.54309382255163</v>
      </c>
      <c r="I47" s="217">
        <v>468600000</v>
      </c>
      <c r="J47" s="346">
        <f t="shared" si="4"/>
        <v>101.20950323974083</v>
      </c>
      <c r="K47" s="217">
        <v>473324000</v>
      </c>
      <c r="L47" s="346">
        <f>K47/I47*100</f>
        <v>101.0081092616304</v>
      </c>
      <c r="M47" s="221"/>
      <c r="N47" s="227"/>
      <c r="O47" s="221"/>
      <c r="P47" s="221"/>
    </row>
    <row r="48" spans="1:16" s="218" customFormat="1" ht="27">
      <c r="A48" s="215" t="s">
        <v>160</v>
      </c>
      <c r="B48" s="216" t="s">
        <v>161</v>
      </c>
      <c r="C48" s="217">
        <v>971382351</v>
      </c>
      <c r="D48" s="217">
        <v>777879000</v>
      </c>
      <c r="E48" s="217">
        <v>795879000</v>
      </c>
      <c r="F48" s="89">
        <v>915879000</v>
      </c>
      <c r="G48" s="217">
        <v>987000000</v>
      </c>
      <c r="H48" s="330">
        <f>G48/E48*100</f>
        <v>124.01382622232776</v>
      </c>
      <c r="I48" s="217">
        <v>999000000</v>
      </c>
      <c r="J48" s="346">
        <f t="shared" si="4"/>
        <v>101.21580547112461</v>
      </c>
      <c r="K48" s="217">
        <v>1009022000</v>
      </c>
      <c r="L48" s="346">
        <f>K48/I48*100</f>
        <v>101.0032032032032</v>
      </c>
      <c r="M48" s="221"/>
      <c r="N48" s="227"/>
      <c r="O48" s="221"/>
      <c r="P48" s="221"/>
    </row>
    <row r="49" spans="1:16" s="218" customFormat="1" ht="13.5">
      <c r="A49" s="215"/>
      <c r="B49" s="216"/>
      <c r="C49" s="217"/>
      <c r="D49" s="217"/>
      <c r="E49" s="217"/>
      <c r="F49" s="89"/>
      <c r="G49" s="217"/>
      <c r="H49" s="330"/>
      <c r="I49" s="217"/>
      <c r="J49" s="346"/>
      <c r="K49" s="217"/>
      <c r="L49" s="346"/>
      <c r="M49" s="221"/>
      <c r="N49" s="227"/>
      <c r="O49" s="221"/>
      <c r="P49" s="221"/>
    </row>
    <row r="50" spans="1:16" s="218" customFormat="1" ht="12.75">
      <c r="A50" s="219" t="s">
        <v>227</v>
      </c>
      <c r="B50" s="226" t="s">
        <v>201</v>
      </c>
      <c r="C50" s="210">
        <f aca="true" t="shared" si="14" ref="C50:K51">SUM(C51)</f>
        <v>2435667749</v>
      </c>
      <c r="D50" s="210">
        <f t="shared" si="14"/>
        <v>2310000000</v>
      </c>
      <c r="E50" s="210">
        <f t="shared" si="14"/>
        <v>2510000000</v>
      </c>
      <c r="F50" s="92">
        <f t="shared" si="14"/>
        <v>2510000000</v>
      </c>
      <c r="G50" s="210">
        <f t="shared" si="14"/>
        <v>2650000000</v>
      </c>
      <c r="H50" s="332">
        <f>G50/E50*100</f>
        <v>105.57768924302789</v>
      </c>
      <c r="I50" s="210">
        <f t="shared" si="14"/>
        <v>2820000000</v>
      </c>
      <c r="J50" s="345">
        <f t="shared" si="4"/>
        <v>106.41509433962264</v>
      </c>
      <c r="K50" s="210">
        <f t="shared" si="14"/>
        <v>2960000000</v>
      </c>
      <c r="L50" s="345">
        <f>K50/I50*100</f>
        <v>104.9645390070922</v>
      </c>
      <c r="M50" s="227"/>
      <c r="N50" s="227"/>
      <c r="O50" s="221"/>
      <c r="P50" s="221"/>
    </row>
    <row r="51" spans="1:16" s="218" customFormat="1" ht="25.5">
      <c r="A51" s="228">
        <v>37</v>
      </c>
      <c r="B51" s="226" t="s">
        <v>129</v>
      </c>
      <c r="C51" s="210">
        <f t="shared" si="14"/>
        <v>2435667749</v>
      </c>
      <c r="D51" s="210">
        <f t="shared" si="14"/>
        <v>2310000000</v>
      </c>
      <c r="E51" s="210">
        <f t="shared" si="14"/>
        <v>2510000000</v>
      </c>
      <c r="F51" s="92">
        <f t="shared" si="14"/>
        <v>2510000000</v>
      </c>
      <c r="G51" s="210">
        <f t="shared" si="14"/>
        <v>2650000000</v>
      </c>
      <c r="H51" s="332">
        <f>G51/E51*100</f>
        <v>105.57768924302789</v>
      </c>
      <c r="I51" s="210">
        <f t="shared" si="14"/>
        <v>2820000000</v>
      </c>
      <c r="J51" s="345">
        <f t="shared" si="4"/>
        <v>106.41509433962264</v>
      </c>
      <c r="K51" s="210">
        <f t="shared" si="14"/>
        <v>2960000000</v>
      </c>
      <c r="L51" s="345">
        <f>K51/I51*100</f>
        <v>104.9645390070922</v>
      </c>
      <c r="M51" s="221"/>
      <c r="N51" s="227"/>
      <c r="O51" s="221"/>
      <c r="P51" s="221"/>
    </row>
    <row r="52" spans="1:16" s="218" customFormat="1" ht="15" customHeight="1">
      <c r="A52" s="226">
        <v>371</v>
      </c>
      <c r="B52" s="226" t="s">
        <v>126</v>
      </c>
      <c r="C52" s="210">
        <f>SUM(C53:C54)</f>
        <v>2435667749</v>
      </c>
      <c r="D52" s="210">
        <f>SUM(D53:D54)</f>
        <v>2310000000</v>
      </c>
      <c r="E52" s="210">
        <f>SUM(E53:E54)</f>
        <v>2510000000</v>
      </c>
      <c r="F52" s="92">
        <f>SUM(F53:F54)</f>
        <v>2510000000</v>
      </c>
      <c r="G52" s="210">
        <f>SUM(G53:G54)</f>
        <v>2650000000</v>
      </c>
      <c r="H52" s="332">
        <f>G52/E52*100</f>
        <v>105.57768924302789</v>
      </c>
      <c r="I52" s="210">
        <f>SUM(I53:I54)</f>
        <v>2820000000</v>
      </c>
      <c r="J52" s="345">
        <f t="shared" si="4"/>
        <v>106.41509433962264</v>
      </c>
      <c r="K52" s="210">
        <f>SUM(K53:K54)</f>
        <v>2960000000</v>
      </c>
      <c r="L52" s="345">
        <f>K52/I52*100</f>
        <v>104.9645390070922</v>
      </c>
      <c r="M52" s="221"/>
      <c r="N52" s="227"/>
      <c r="O52" s="221"/>
      <c r="P52" s="221"/>
    </row>
    <row r="53" spans="1:16" s="218" customFormat="1" ht="27">
      <c r="A53" s="215" t="s">
        <v>133</v>
      </c>
      <c r="B53" s="216" t="s">
        <v>148</v>
      </c>
      <c r="C53" s="217">
        <v>172068155</v>
      </c>
      <c r="D53" s="217">
        <v>243188000</v>
      </c>
      <c r="E53" s="217">
        <v>263188000</v>
      </c>
      <c r="F53" s="89">
        <v>263188000</v>
      </c>
      <c r="G53" s="217">
        <v>187000000</v>
      </c>
      <c r="H53" s="330">
        <f>G53/E53*100</f>
        <v>71.05187166588142</v>
      </c>
      <c r="I53" s="217">
        <v>199000000</v>
      </c>
      <c r="J53" s="346">
        <f t="shared" si="4"/>
        <v>106.41711229946524</v>
      </c>
      <c r="K53" s="217">
        <v>209000000</v>
      </c>
      <c r="L53" s="346">
        <f>K53/I53*100</f>
        <v>105.0251256281407</v>
      </c>
      <c r="M53" s="221"/>
      <c r="N53" s="227"/>
      <c r="O53" s="221"/>
      <c r="P53" s="221"/>
    </row>
    <row r="54" spans="1:16" s="218" customFormat="1" ht="27">
      <c r="A54" s="215" t="s">
        <v>160</v>
      </c>
      <c r="B54" s="216" t="s">
        <v>161</v>
      </c>
      <c r="C54" s="217">
        <v>2263599594</v>
      </c>
      <c r="D54" s="217">
        <v>2066812000</v>
      </c>
      <c r="E54" s="217">
        <v>2246812000</v>
      </c>
      <c r="F54" s="89">
        <v>2246812000</v>
      </c>
      <c r="G54" s="217">
        <v>2463000000</v>
      </c>
      <c r="H54" s="330">
        <f>G54/E54*100</f>
        <v>109.62198884463854</v>
      </c>
      <c r="I54" s="217">
        <v>2621000000</v>
      </c>
      <c r="J54" s="346">
        <f t="shared" si="4"/>
        <v>106.41494112870483</v>
      </c>
      <c r="K54" s="217">
        <v>2751000000</v>
      </c>
      <c r="L54" s="346">
        <f>K54/I54*100</f>
        <v>104.95993895459748</v>
      </c>
      <c r="M54" s="221"/>
      <c r="N54" s="227"/>
      <c r="O54" s="221"/>
      <c r="P54" s="221"/>
    </row>
    <row r="55" spans="1:16" s="218" customFormat="1" ht="13.5">
      <c r="A55" s="219"/>
      <c r="B55" s="216"/>
      <c r="C55" s="217"/>
      <c r="D55" s="217"/>
      <c r="E55" s="217"/>
      <c r="F55" s="89"/>
      <c r="G55" s="217"/>
      <c r="H55" s="330"/>
      <c r="I55" s="217"/>
      <c r="J55" s="346"/>
      <c r="K55" s="217"/>
      <c r="L55" s="346"/>
      <c r="N55" s="227"/>
      <c r="O55" s="221"/>
      <c r="P55" s="221"/>
    </row>
    <row r="56" spans="1:16" s="218" customFormat="1" ht="16.5" customHeight="1">
      <c r="A56" s="219" t="s">
        <v>228</v>
      </c>
      <c r="B56" s="226" t="s">
        <v>202</v>
      </c>
      <c r="C56" s="210">
        <f aca="true" t="shared" si="15" ref="C56:K57">SUM(C57)</f>
        <v>1277549781</v>
      </c>
      <c r="D56" s="210">
        <f t="shared" si="15"/>
        <v>1482196000</v>
      </c>
      <c r="E56" s="210">
        <f t="shared" si="15"/>
        <v>1582196000</v>
      </c>
      <c r="F56" s="92">
        <f t="shared" si="15"/>
        <v>1600000000</v>
      </c>
      <c r="G56" s="210">
        <f t="shared" si="15"/>
        <v>1479289000</v>
      </c>
      <c r="H56" s="332">
        <f aca="true" t="shared" si="16" ref="H56:H61">G56/E56*100</f>
        <v>93.49593855628507</v>
      </c>
      <c r="I56" s="210">
        <f t="shared" si="15"/>
        <v>1650000000</v>
      </c>
      <c r="J56" s="345">
        <f t="shared" si="4"/>
        <v>111.54007093948512</v>
      </c>
      <c r="K56" s="210">
        <f t="shared" si="15"/>
        <v>1650000000</v>
      </c>
      <c r="L56" s="345">
        <f aca="true" t="shared" si="17" ref="L56:L61">K56/I56*100</f>
        <v>100</v>
      </c>
      <c r="M56" s="227"/>
      <c r="N56" s="227"/>
      <c r="O56" s="221"/>
      <c r="P56" s="221"/>
    </row>
    <row r="57" spans="1:16" s="218" customFormat="1" ht="25.5">
      <c r="A57" s="228">
        <v>37</v>
      </c>
      <c r="B57" s="226" t="s">
        <v>129</v>
      </c>
      <c r="C57" s="210">
        <f t="shared" si="15"/>
        <v>1277549781</v>
      </c>
      <c r="D57" s="210">
        <f t="shared" si="15"/>
        <v>1482196000</v>
      </c>
      <c r="E57" s="210">
        <f t="shared" si="15"/>
        <v>1582196000</v>
      </c>
      <c r="F57" s="92">
        <f t="shared" si="15"/>
        <v>1600000000</v>
      </c>
      <c r="G57" s="210">
        <f t="shared" si="15"/>
        <v>1479289000</v>
      </c>
      <c r="H57" s="332">
        <f t="shared" si="16"/>
        <v>93.49593855628507</v>
      </c>
      <c r="I57" s="210">
        <f t="shared" si="15"/>
        <v>1650000000</v>
      </c>
      <c r="J57" s="345">
        <f t="shared" si="4"/>
        <v>111.54007093948512</v>
      </c>
      <c r="K57" s="210">
        <f t="shared" si="15"/>
        <v>1650000000</v>
      </c>
      <c r="L57" s="345">
        <f t="shared" si="17"/>
        <v>100</v>
      </c>
      <c r="N57" s="227"/>
      <c r="O57" s="221"/>
      <c r="P57" s="221"/>
    </row>
    <row r="58" spans="1:16" s="218" customFormat="1" ht="15.75" customHeight="1">
      <c r="A58" s="226">
        <v>371</v>
      </c>
      <c r="B58" s="226" t="s">
        <v>126</v>
      </c>
      <c r="C58" s="210">
        <f>SUM(C59:C61)</f>
        <v>1277549781</v>
      </c>
      <c r="D58" s="210">
        <f>SUM(D59:D61)</f>
        <v>1482196000</v>
      </c>
      <c r="E58" s="210">
        <f>SUM(E59:E61)</f>
        <v>1582196000</v>
      </c>
      <c r="F58" s="92">
        <f>SUM(F59:F61)</f>
        <v>1600000000</v>
      </c>
      <c r="G58" s="210">
        <f>SUM(G59:G61)</f>
        <v>1479289000</v>
      </c>
      <c r="H58" s="332">
        <f t="shared" si="16"/>
        <v>93.49593855628507</v>
      </c>
      <c r="I58" s="210">
        <f>SUM(I59:I61)</f>
        <v>1650000000</v>
      </c>
      <c r="J58" s="345">
        <f t="shared" si="4"/>
        <v>111.54007093948512</v>
      </c>
      <c r="K58" s="210">
        <f>SUM(K59:K61)</f>
        <v>1650000000</v>
      </c>
      <c r="L58" s="345">
        <f t="shared" si="17"/>
        <v>100</v>
      </c>
      <c r="M58" s="221"/>
      <c r="N58" s="227"/>
      <c r="O58" s="221"/>
      <c r="P58" s="221"/>
    </row>
    <row r="59" spans="1:16" s="218" customFormat="1" ht="26.25" customHeight="1">
      <c r="A59" s="215" t="s">
        <v>127</v>
      </c>
      <c r="B59" s="216" t="s">
        <v>149</v>
      </c>
      <c r="C59" s="217">
        <v>319859404</v>
      </c>
      <c r="D59" s="217">
        <v>303629000</v>
      </c>
      <c r="E59" s="217">
        <v>303629000</v>
      </c>
      <c r="F59" s="89">
        <v>303629000</v>
      </c>
      <c r="G59" s="217">
        <v>370369000</v>
      </c>
      <c r="H59" s="330">
        <f t="shared" si="16"/>
        <v>121.98077258759868</v>
      </c>
      <c r="I59" s="217">
        <v>413000000</v>
      </c>
      <c r="J59" s="346">
        <f t="shared" si="4"/>
        <v>111.51041258852659</v>
      </c>
      <c r="K59" s="217">
        <v>413000000</v>
      </c>
      <c r="L59" s="346">
        <f t="shared" si="17"/>
        <v>100</v>
      </c>
      <c r="M59" s="221"/>
      <c r="N59" s="227"/>
      <c r="O59" s="221"/>
      <c r="P59" s="221"/>
    </row>
    <row r="60" spans="1:16" s="218" customFormat="1" ht="27">
      <c r="A60" s="215" t="s">
        <v>133</v>
      </c>
      <c r="B60" s="216" t="s">
        <v>148</v>
      </c>
      <c r="C60" s="217">
        <v>145367649</v>
      </c>
      <c r="D60" s="217">
        <v>86751000</v>
      </c>
      <c r="E60" s="217">
        <v>86751000</v>
      </c>
      <c r="F60" s="89">
        <v>86751000</v>
      </c>
      <c r="G60" s="217">
        <v>168323000</v>
      </c>
      <c r="H60" s="330">
        <f t="shared" si="16"/>
        <v>194.03003999953893</v>
      </c>
      <c r="I60" s="217">
        <v>188000000</v>
      </c>
      <c r="J60" s="346">
        <f t="shared" si="4"/>
        <v>111.69002453615964</v>
      </c>
      <c r="K60" s="217">
        <v>188000000</v>
      </c>
      <c r="L60" s="346">
        <f t="shared" si="17"/>
        <v>100</v>
      </c>
      <c r="M60" s="221"/>
      <c r="N60" s="227"/>
      <c r="O60" s="221"/>
      <c r="P60" s="221"/>
    </row>
    <row r="61" spans="1:16" s="218" customFormat="1" ht="27">
      <c r="A61" s="215" t="s">
        <v>160</v>
      </c>
      <c r="B61" s="216" t="s">
        <v>161</v>
      </c>
      <c r="C61" s="217">
        <v>812322728</v>
      </c>
      <c r="D61" s="217">
        <v>1091816000</v>
      </c>
      <c r="E61" s="217">
        <v>1191816000</v>
      </c>
      <c r="F61" s="89">
        <v>1209620000</v>
      </c>
      <c r="G61" s="217">
        <v>940597000</v>
      </c>
      <c r="H61" s="330">
        <f t="shared" si="16"/>
        <v>78.92132678198648</v>
      </c>
      <c r="I61" s="217">
        <v>1049000000</v>
      </c>
      <c r="J61" s="346">
        <f t="shared" si="4"/>
        <v>111.52491449579362</v>
      </c>
      <c r="K61" s="217">
        <v>1049000000</v>
      </c>
      <c r="L61" s="346">
        <f t="shared" si="17"/>
        <v>100</v>
      </c>
      <c r="M61" s="221"/>
      <c r="N61" s="227"/>
      <c r="O61" s="221"/>
      <c r="P61" s="221"/>
    </row>
    <row r="62" spans="1:16" s="218" customFormat="1" ht="13.5">
      <c r="A62" s="215"/>
      <c r="B62" s="216"/>
      <c r="C62" s="217"/>
      <c r="D62" s="217"/>
      <c r="E62" s="217"/>
      <c r="F62" s="89"/>
      <c r="G62" s="217"/>
      <c r="H62" s="330"/>
      <c r="I62" s="217"/>
      <c r="J62" s="346"/>
      <c r="K62" s="217"/>
      <c r="L62" s="346"/>
      <c r="N62" s="227"/>
      <c r="O62" s="221"/>
      <c r="P62" s="221"/>
    </row>
    <row r="63" spans="1:16" s="218" customFormat="1" ht="25.5">
      <c r="A63" s="229" t="s">
        <v>229</v>
      </c>
      <c r="B63" s="230" t="s">
        <v>312</v>
      </c>
      <c r="C63" s="210">
        <f aca="true" t="shared" si="18" ref="C63:K64">SUM(C64)</f>
        <v>538302025</v>
      </c>
      <c r="D63" s="210">
        <f t="shared" si="18"/>
        <v>400000000</v>
      </c>
      <c r="E63" s="210">
        <f t="shared" si="18"/>
        <v>550000000</v>
      </c>
      <c r="F63" s="92">
        <f t="shared" si="18"/>
        <v>570000000</v>
      </c>
      <c r="G63" s="210">
        <f t="shared" si="18"/>
        <v>580000000</v>
      </c>
      <c r="H63" s="332">
        <f aca="true" t="shared" si="19" ref="H63:H68">G63/E63*100</f>
        <v>105.45454545454544</v>
      </c>
      <c r="I63" s="210">
        <f t="shared" si="18"/>
        <v>650000000</v>
      </c>
      <c r="J63" s="345">
        <f aca="true" t="shared" si="20" ref="J63:J118">I63/G63*100</f>
        <v>112.06896551724137</v>
      </c>
      <c r="K63" s="210">
        <f t="shared" si="18"/>
        <v>690000000</v>
      </c>
      <c r="L63" s="345">
        <f aca="true" t="shared" si="21" ref="L63:L68">K63/I63*100</f>
        <v>106.15384615384616</v>
      </c>
      <c r="M63" s="227"/>
      <c r="N63" s="227"/>
      <c r="O63" s="221"/>
      <c r="P63" s="221"/>
    </row>
    <row r="64" spans="1:16" s="218" customFormat="1" ht="30" customHeight="1">
      <c r="A64" s="228">
        <v>37</v>
      </c>
      <c r="B64" s="226" t="s">
        <v>129</v>
      </c>
      <c r="C64" s="210">
        <f t="shared" si="18"/>
        <v>538302025</v>
      </c>
      <c r="D64" s="210">
        <f t="shared" si="18"/>
        <v>400000000</v>
      </c>
      <c r="E64" s="210">
        <f t="shared" si="18"/>
        <v>550000000</v>
      </c>
      <c r="F64" s="92">
        <f t="shared" si="18"/>
        <v>570000000</v>
      </c>
      <c r="G64" s="210">
        <f t="shared" si="18"/>
        <v>580000000</v>
      </c>
      <c r="H64" s="332">
        <f t="shared" si="19"/>
        <v>105.45454545454544</v>
      </c>
      <c r="I64" s="210">
        <f t="shared" si="18"/>
        <v>650000000</v>
      </c>
      <c r="J64" s="345">
        <f t="shared" si="20"/>
        <v>112.06896551724137</v>
      </c>
      <c r="K64" s="210">
        <f t="shared" si="18"/>
        <v>690000000</v>
      </c>
      <c r="L64" s="345">
        <f t="shared" si="21"/>
        <v>106.15384615384616</v>
      </c>
      <c r="N64" s="227"/>
      <c r="O64" s="221"/>
      <c r="P64" s="221"/>
    </row>
    <row r="65" spans="1:16" s="218" customFormat="1" ht="16.5" customHeight="1">
      <c r="A65" s="226">
        <v>371</v>
      </c>
      <c r="B65" s="226" t="s">
        <v>126</v>
      </c>
      <c r="C65" s="210">
        <f>SUM(C66:C68)</f>
        <v>538302025</v>
      </c>
      <c r="D65" s="210">
        <f>SUM(D66:D68)</f>
        <v>400000000</v>
      </c>
      <c r="E65" s="210">
        <f>SUM(E66:E68)</f>
        <v>550000000</v>
      </c>
      <c r="F65" s="92">
        <f>SUM(F66:F68)</f>
        <v>570000000</v>
      </c>
      <c r="G65" s="210">
        <f>SUM(G66:G68)</f>
        <v>580000000</v>
      </c>
      <c r="H65" s="332">
        <f t="shared" si="19"/>
        <v>105.45454545454544</v>
      </c>
      <c r="I65" s="210">
        <f>SUM(I66:I68)</f>
        <v>650000000</v>
      </c>
      <c r="J65" s="345">
        <f t="shared" si="20"/>
        <v>112.06896551724137</v>
      </c>
      <c r="K65" s="210">
        <f>SUM(K66:K68)</f>
        <v>690000000</v>
      </c>
      <c r="L65" s="345">
        <f t="shared" si="21"/>
        <v>106.15384615384616</v>
      </c>
      <c r="M65" s="221"/>
      <c r="N65" s="227"/>
      <c r="O65" s="221"/>
      <c r="P65" s="221"/>
    </row>
    <row r="66" spans="1:16" s="218" customFormat="1" ht="30" customHeight="1">
      <c r="A66" s="231">
        <v>3711</v>
      </c>
      <c r="B66" s="216" t="s">
        <v>149</v>
      </c>
      <c r="C66" s="217">
        <v>2156269</v>
      </c>
      <c r="D66" s="217">
        <v>2500000</v>
      </c>
      <c r="E66" s="217">
        <v>2500000</v>
      </c>
      <c r="F66" s="89">
        <v>2500000</v>
      </c>
      <c r="G66" s="217">
        <v>2300000</v>
      </c>
      <c r="H66" s="330">
        <f t="shared" si="19"/>
        <v>92</v>
      </c>
      <c r="I66" s="217">
        <v>2600000</v>
      </c>
      <c r="J66" s="346">
        <f t="shared" si="20"/>
        <v>113.04347826086956</v>
      </c>
      <c r="K66" s="217">
        <v>2800000</v>
      </c>
      <c r="L66" s="346">
        <f t="shared" si="21"/>
        <v>107.6923076923077</v>
      </c>
      <c r="M66" s="221"/>
      <c r="N66" s="227"/>
      <c r="O66" s="221"/>
      <c r="P66" s="221"/>
    </row>
    <row r="67" spans="1:16" s="218" customFormat="1" ht="27" customHeight="1">
      <c r="A67" s="232">
        <v>3712</v>
      </c>
      <c r="B67" s="216" t="s">
        <v>148</v>
      </c>
      <c r="C67" s="217">
        <v>177621247</v>
      </c>
      <c r="D67" s="217">
        <v>141557000</v>
      </c>
      <c r="E67" s="217">
        <v>194557000</v>
      </c>
      <c r="F67" s="89">
        <v>194557000</v>
      </c>
      <c r="G67" s="217">
        <v>191400000</v>
      </c>
      <c r="H67" s="330">
        <f t="shared" si="19"/>
        <v>98.37733928874314</v>
      </c>
      <c r="I67" s="217">
        <v>214400000</v>
      </c>
      <c r="J67" s="346">
        <f t="shared" si="20"/>
        <v>112.01671891327064</v>
      </c>
      <c r="K67" s="217">
        <v>227700000</v>
      </c>
      <c r="L67" s="346">
        <f t="shared" si="21"/>
        <v>106.20335820895524</v>
      </c>
      <c r="M67" s="221"/>
      <c r="N67" s="227"/>
      <c r="O67" s="221"/>
      <c r="P67" s="221"/>
    </row>
    <row r="68" spans="1:16" s="218" customFormat="1" ht="21" customHeight="1">
      <c r="A68" s="233">
        <v>3714</v>
      </c>
      <c r="B68" s="234" t="s">
        <v>147</v>
      </c>
      <c r="C68" s="235">
        <v>358524509</v>
      </c>
      <c r="D68" s="235">
        <v>255943000</v>
      </c>
      <c r="E68" s="235">
        <v>352943000</v>
      </c>
      <c r="F68" s="109">
        <v>372943000</v>
      </c>
      <c r="G68" s="235">
        <v>386300000</v>
      </c>
      <c r="H68" s="333">
        <f t="shared" si="19"/>
        <v>109.45110116931063</v>
      </c>
      <c r="I68" s="235">
        <v>433000000</v>
      </c>
      <c r="J68" s="346">
        <f t="shared" si="20"/>
        <v>112.08904996117009</v>
      </c>
      <c r="K68" s="235">
        <v>459500000</v>
      </c>
      <c r="L68" s="346">
        <f t="shared" si="21"/>
        <v>106.12009237875289</v>
      </c>
      <c r="M68" s="221"/>
      <c r="N68" s="227"/>
      <c r="O68" s="221"/>
      <c r="P68" s="221"/>
    </row>
    <row r="69" spans="1:16" s="218" customFormat="1" ht="13.5" customHeight="1">
      <c r="A69" s="233"/>
      <c r="B69" s="234"/>
      <c r="C69" s="235"/>
      <c r="D69" s="235"/>
      <c r="E69" s="235"/>
      <c r="F69" s="109"/>
      <c r="G69" s="235"/>
      <c r="H69" s="333"/>
      <c r="I69" s="235"/>
      <c r="J69" s="346"/>
      <c r="K69" s="235"/>
      <c r="L69" s="346"/>
      <c r="M69" s="221"/>
      <c r="N69" s="227"/>
      <c r="O69" s="221"/>
      <c r="P69" s="221"/>
    </row>
    <row r="70" spans="1:16" s="218" customFormat="1" ht="25.5">
      <c r="A70" s="236" t="s">
        <v>230</v>
      </c>
      <c r="B70" s="237" t="s">
        <v>118</v>
      </c>
      <c r="C70" s="210">
        <f>C71+C81+C113+C119+C124</f>
        <v>335288444</v>
      </c>
      <c r="D70" s="210">
        <f>D71+D81+D113+D119+D124</f>
        <v>412860000</v>
      </c>
      <c r="E70" s="210">
        <f>E71+E81+E113+E119+E124</f>
        <v>418910000</v>
      </c>
      <c r="F70" s="92">
        <f>F71+F81+F113+F119+F124</f>
        <v>369773000</v>
      </c>
      <c r="G70" s="210">
        <f>G71+G81+G113+G119+G124</f>
        <v>395788000</v>
      </c>
      <c r="H70" s="332">
        <f aca="true" t="shared" si="22" ref="H70:H79">G70/E70*100</f>
        <v>94.48043732543984</v>
      </c>
      <c r="I70" s="210">
        <f>I71+I81+I113+I119+I124</f>
        <v>392350000</v>
      </c>
      <c r="J70" s="345">
        <f t="shared" si="20"/>
        <v>99.13135314865535</v>
      </c>
      <c r="K70" s="210">
        <f>K71+K81+K113+K119+K124</f>
        <v>394104000</v>
      </c>
      <c r="L70" s="345">
        <f aca="true" t="shared" si="23" ref="L70:L79">K70/I70*100</f>
        <v>100.44704982795973</v>
      </c>
      <c r="M70" s="227"/>
      <c r="N70" s="227"/>
      <c r="O70" s="221"/>
      <c r="P70" s="221"/>
    </row>
    <row r="71" spans="1:16" s="218" customFormat="1" ht="12.75">
      <c r="A71" s="238">
        <v>31</v>
      </c>
      <c r="B71" s="237" t="s">
        <v>54</v>
      </c>
      <c r="C71" s="210">
        <f>C72+C76+C78</f>
        <v>256812999</v>
      </c>
      <c r="D71" s="210">
        <f>D72+D76+D78</f>
        <v>256590000</v>
      </c>
      <c r="E71" s="210">
        <f>E72+E76+E78</f>
        <v>262440000</v>
      </c>
      <c r="F71" s="92">
        <f>F72+F76+F78</f>
        <v>266432000</v>
      </c>
      <c r="G71" s="210">
        <f>G72+G76+G78</f>
        <v>282743000</v>
      </c>
      <c r="H71" s="332">
        <f t="shared" si="22"/>
        <v>107.7362444749276</v>
      </c>
      <c r="I71" s="210">
        <f>I72+I76+I78</f>
        <v>291055000</v>
      </c>
      <c r="J71" s="345">
        <f t="shared" si="20"/>
        <v>102.93977216058398</v>
      </c>
      <c r="K71" s="210">
        <f>K72+K76+K78</f>
        <v>291809000</v>
      </c>
      <c r="L71" s="345">
        <f t="shared" si="23"/>
        <v>100.25905756643934</v>
      </c>
      <c r="M71" s="221"/>
      <c r="N71" s="227"/>
      <c r="O71" s="221"/>
      <c r="P71" s="221"/>
    </row>
    <row r="72" spans="1:16" s="218" customFormat="1" ht="12.75">
      <c r="A72" s="238">
        <v>311</v>
      </c>
      <c r="B72" s="237" t="s">
        <v>97</v>
      </c>
      <c r="C72" s="210">
        <f>SUM(C73:C75)</f>
        <v>212987832</v>
      </c>
      <c r="D72" s="210">
        <f>SUM(D73:D75)</f>
        <v>211200000</v>
      </c>
      <c r="E72" s="210">
        <f>SUM(E73:E75)</f>
        <v>216200000</v>
      </c>
      <c r="F72" s="92">
        <f>SUM(F73:F75)</f>
        <v>219648000</v>
      </c>
      <c r="G72" s="210">
        <f>SUM(G73:G75)</f>
        <v>232827000</v>
      </c>
      <c r="H72" s="332">
        <f t="shared" si="22"/>
        <v>107.69056429232194</v>
      </c>
      <c r="I72" s="210">
        <f>SUM(I73:I75)</f>
        <v>239986000</v>
      </c>
      <c r="J72" s="345">
        <f t="shared" si="20"/>
        <v>103.07481520614019</v>
      </c>
      <c r="K72" s="210">
        <f>SUM(K73:K75)</f>
        <v>240740000</v>
      </c>
      <c r="L72" s="345">
        <f t="shared" si="23"/>
        <v>100.31418499412466</v>
      </c>
      <c r="M72" s="221"/>
      <c r="N72" s="227"/>
      <c r="O72" s="221"/>
      <c r="P72" s="221"/>
    </row>
    <row r="73" spans="1:16" s="218" customFormat="1" ht="13.5">
      <c r="A73" s="239">
        <v>3111</v>
      </c>
      <c r="B73" s="193" t="s">
        <v>56</v>
      </c>
      <c r="C73" s="217">
        <f>184516369</f>
        <v>184516369</v>
      </c>
      <c r="D73" s="217">
        <v>182700000</v>
      </c>
      <c r="E73" s="217">
        <v>187700000</v>
      </c>
      <c r="F73" s="89">
        <v>191000000</v>
      </c>
      <c r="G73" s="217">
        <v>202460000</v>
      </c>
      <c r="H73" s="330">
        <f t="shared" si="22"/>
        <v>107.86361214704317</v>
      </c>
      <c r="I73" s="217">
        <v>208708000</v>
      </c>
      <c r="J73" s="346">
        <f t="shared" si="20"/>
        <v>103.08604168724686</v>
      </c>
      <c r="K73" s="217">
        <v>209462000</v>
      </c>
      <c r="L73" s="346">
        <f t="shared" si="23"/>
        <v>100.36127029150774</v>
      </c>
      <c r="M73" s="221"/>
      <c r="N73" s="227"/>
      <c r="O73" s="221"/>
      <c r="P73" s="221"/>
    </row>
    <row r="74" spans="1:16" s="218" customFormat="1" ht="13.5">
      <c r="A74" s="239">
        <v>3113</v>
      </c>
      <c r="B74" s="193" t="s">
        <v>94</v>
      </c>
      <c r="C74" s="217">
        <v>1135315</v>
      </c>
      <c r="D74" s="217">
        <v>1000000</v>
      </c>
      <c r="E74" s="217">
        <v>1000000</v>
      </c>
      <c r="F74" s="89">
        <v>1148000</v>
      </c>
      <c r="G74" s="217">
        <v>1217000</v>
      </c>
      <c r="H74" s="330">
        <f t="shared" si="22"/>
        <v>121.7</v>
      </c>
      <c r="I74" s="217">
        <v>1253000</v>
      </c>
      <c r="J74" s="346">
        <f t="shared" si="20"/>
        <v>102.95809367296631</v>
      </c>
      <c r="K74" s="217">
        <v>1253000</v>
      </c>
      <c r="L74" s="346">
        <f t="shared" si="23"/>
        <v>100</v>
      </c>
      <c r="M74" s="221"/>
      <c r="N74" s="221"/>
      <c r="O74" s="221"/>
      <c r="P74" s="221"/>
    </row>
    <row r="75" spans="1:16" s="218" customFormat="1" ht="13.5">
      <c r="A75" s="239">
        <v>3114</v>
      </c>
      <c r="B75" s="193" t="s">
        <v>136</v>
      </c>
      <c r="C75" s="217">
        <v>27336148</v>
      </c>
      <c r="D75" s="217">
        <v>27500000</v>
      </c>
      <c r="E75" s="217">
        <v>27500000</v>
      </c>
      <c r="F75" s="89">
        <v>27500000</v>
      </c>
      <c r="G75" s="217">
        <v>29150000</v>
      </c>
      <c r="H75" s="330">
        <f t="shared" si="22"/>
        <v>106</v>
      </c>
      <c r="I75" s="217">
        <v>30025000</v>
      </c>
      <c r="J75" s="346">
        <f t="shared" si="20"/>
        <v>103.00171526586621</v>
      </c>
      <c r="K75" s="217">
        <v>30025000</v>
      </c>
      <c r="L75" s="346">
        <f t="shared" si="23"/>
        <v>100</v>
      </c>
      <c r="M75" s="221"/>
      <c r="N75" s="221"/>
      <c r="O75" s="221"/>
      <c r="P75" s="221"/>
    </row>
    <row r="76" spans="1:16" s="218" customFormat="1" ht="12.75">
      <c r="A76" s="238">
        <v>312</v>
      </c>
      <c r="B76" s="237" t="s">
        <v>58</v>
      </c>
      <c r="C76" s="210">
        <f aca="true" t="shared" si="24" ref="C76:K76">C77</f>
        <v>10627817</v>
      </c>
      <c r="D76" s="210">
        <f t="shared" si="24"/>
        <v>10590000</v>
      </c>
      <c r="E76" s="210">
        <f t="shared" si="24"/>
        <v>10590000</v>
      </c>
      <c r="F76" s="92">
        <f t="shared" si="24"/>
        <v>10590000</v>
      </c>
      <c r="G76" s="210">
        <f t="shared" si="24"/>
        <v>11500000</v>
      </c>
      <c r="H76" s="332">
        <f t="shared" si="22"/>
        <v>108.59301227573181</v>
      </c>
      <c r="I76" s="210">
        <f t="shared" si="24"/>
        <v>11500000</v>
      </c>
      <c r="J76" s="345">
        <f t="shared" si="20"/>
        <v>100</v>
      </c>
      <c r="K76" s="210">
        <f t="shared" si="24"/>
        <v>11500000</v>
      </c>
      <c r="L76" s="345">
        <f t="shared" si="23"/>
        <v>100</v>
      </c>
      <c r="M76" s="221"/>
      <c r="N76" s="221"/>
      <c r="O76" s="221"/>
      <c r="P76" s="221"/>
    </row>
    <row r="77" spans="1:16" s="218" customFormat="1" ht="13.5">
      <c r="A77" s="239">
        <v>3121</v>
      </c>
      <c r="B77" s="193" t="s">
        <v>58</v>
      </c>
      <c r="C77" s="217">
        <v>10627817</v>
      </c>
      <c r="D77" s="217">
        <v>10590000</v>
      </c>
      <c r="E77" s="217">
        <v>10590000</v>
      </c>
      <c r="F77" s="89">
        <v>10590000</v>
      </c>
      <c r="G77" s="217">
        <v>11500000</v>
      </c>
      <c r="H77" s="330">
        <f t="shared" si="22"/>
        <v>108.59301227573181</v>
      </c>
      <c r="I77" s="217">
        <v>11500000</v>
      </c>
      <c r="J77" s="346">
        <f t="shared" si="20"/>
        <v>100</v>
      </c>
      <c r="K77" s="217">
        <v>11500000</v>
      </c>
      <c r="L77" s="346">
        <f t="shared" si="23"/>
        <v>100</v>
      </c>
      <c r="M77" s="221"/>
      <c r="N77" s="221"/>
      <c r="O77" s="221"/>
      <c r="P77" s="221"/>
    </row>
    <row r="78" spans="1:16" s="218" customFormat="1" ht="12.75">
      <c r="A78" s="238">
        <v>313</v>
      </c>
      <c r="B78" s="237" t="s">
        <v>59</v>
      </c>
      <c r="C78" s="210">
        <f>SUM(C79:C80)</f>
        <v>33197350</v>
      </c>
      <c r="D78" s="210">
        <f>SUM(D79:D80)</f>
        <v>34800000</v>
      </c>
      <c r="E78" s="210">
        <f>SUM(E79:E80)</f>
        <v>35650000</v>
      </c>
      <c r="F78" s="92">
        <f>SUM(F79:F80)</f>
        <v>36194000</v>
      </c>
      <c r="G78" s="210">
        <f>SUM(G79:G80)</f>
        <v>38416000</v>
      </c>
      <c r="H78" s="332">
        <f t="shared" si="22"/>
        <v>107.75876577840111</v>
      </c>
      <c r="I78" s="210">
        <f>SUM(I79:I80)</f>
        <v>39569000</v>
      </c>
      <c r="J78" s="345">
        <f t="shared" si="20"/>
        <v>103.00135360266556</v>
      </c>
      <c r="K78" s="210">
        <f>SUM(K79:K80)</f>
        <v>39569000</v>
      </c>
      <c r="L78" s="345">
        <f t="shared" si="23"/>
        <v>100</v>
      </c>
      <c r="M78" s="221"/>
      <c r="N78" s="221"/>
      <c r="O78" s="221"/>
      <c r="P78" s="221"/>
    </row>
    <row r="79" spans="1:16" s="218" customFormat="1" ht="13.5">
      <c r="A79" s="239">
        <v>3132</v>
      </c>
      <c r="B79" s="193" t="s">
        <v>95</v>
      </c>
      <c r="C79" s="240">
        <v>33193724</v>
      </c>
      <c r="D79" s="240">
        <v>34800000</v>
      </c>
      <c r="E79" s="240">
        <v>35650000</v>
      </c>
      <c r="F79" s="378">
        <v>36194000</v>
      </c>
      <c r="G79" s="217">
        <v>38416000</v>
      </c>
      <c r="H79" s="330">
        <f t="shared" si="22"/>
        <v>107.75876577840111</v>
      </c>
      <c r="I79" s="217">
        <v>39569000</v>
      </c>
      <c r="J79" s="346">
        <f t="shared" si="20"/>
        <v>103.00135360266556</v>
      </c>
      <c r="K79" s="217">
        <v>39569000</v>
      </c>
      <c r="L79" s="346">
        <f t="shared" si="23"/>
        <v>100</v>
      </c>
      <c r="M79" s="221"/>
      <c r="N79" s="221"/>
      <c r="O79" s="221"/>
      <c r="P79" s="221"/>
    </row>
    <row r="80" spans="1:16" s="218" customFormat="1" ht="13.5">
      <c r="A80" s="239">
        <v>3133</v>
      </c>
      <c r="B80" s="193" t="s">
        <v>96</v>
      </c>
      <c r="C80" s="217">
        <v>3626</v>
      </c>
      <c r="D80" s="217"/>
      <c r="E80" s="217"/>
      <c r="F80" s="89"/>
      <c r="G80" s="217"/>
      <c r="H80" s="330"/>
      <c r="I80" s="217"/>
      <c r="J80" s="346"/>
      <c r="K80" s="217"/>
      <c r="L80" s="346"/>
      <c r="M80" s="221"/>
      <c r="N80" s="221"/>
      <c r="O80" s="221"/>
      <c r="P80" s="221"/>
    </row>
    <row r="81" spans="1:16" s="242" customFormat="1" ht="12.75">
      <c r="A81" s="238">
        <v>32</v>
      </c>
      <c r="B81" s="236" t="s">
        <v>5</v>
      </c>
      <c r="C81" s="210">
        <f>C82+C87+C93+C103+C105</f>
        <v>67880958</v>
      </c>
      <c r="D81" s="210">
        <f>D82+D87+D93+D103+D105</f>
        <v>146570000</v>
      </c>
      <c r="E81" s="210">
        <f>E82+E87+E93+E103+E105</f>
        <v>146470000</v>
      </c>
      <c r="F81" s="92">
        <f>F82+F87+F93+F103+F105</f>
        <v>93291000</v>
      </c>
      <c r="G81" s="210">
        <f>G82+G87+G93+G103+G105</f>
        <v>103595000</v>
      </c>
      <c r="H81" s="332">
        <f aca="true" t="shared" si="25" ref="H81:H115">G81/E81*100</f>
        <v>70.72779408752645</v>
      </c>
      <c r="I81" s="210">
        <f>I82+I87+I93+I103+I105</f>
        <v>91845000</v>
      </c>
      <c r="J81" s="345">
        <f t="shared" si="20"/>
        <v>88.65775375259423</v>
      </c>
      <c r="K81" s="210">
        <f>K82+K87+K93+K103+K105</f>
        <v>92845000</v>
      </c>
      <c r="L81" s="345">
        <f aca="true" t="shared" si="26" ref="L81:L115">K81/I81*100</f>
        <v>101.08879089770811</v>
      </c>
      <c r="M81" s="241"/>
      <c r="N81" s="241"/>
      <c r="O81" s="241"/>
      <c r="P81" s="241"/>
    </row>
    <row r="82" spans="1:16" s="218" customFormat="1" ht="12.75">
      <c r="A82" s="238">
        <v>321</v>
      </c>
      <c r="B82" s="237" t="s">
        <v>9</v>
      </c>
      <c r="C82" s="210">
        <f>SUM(C83:C86)</f>
        <v>7355554</v>
      </c>
      <c r="D82" s="210">
        <f>SUM(D83:D86)</f>
        <v>8850000</v>
      </c>
      <c r="E82" s="210">
        <f>SUM(E83:E86)</f>
        <v>8550000</v>
      </c>
      <c r="F82" s="92">
        <f>SUM(F83:F86)</f>
        <v>8500000</v>
      </c>
      <c r="G82" s="210">
        <f>SUM(G83:G86)</f>
        <v>8850000</v>
      </c>
      <c r="H82" s="332">
        <f t="shared" si="25"/>
        <v>103.50877192982458</v>
      </c>
      <c r="I82" s="210">
        <f>SUM(I83:I86)</f>
        <v>8850000</v>
      </c>
      <c r="J82" s="345">
        <f t="shared" si="20"/>
        <v>100</v>
      </c>
      <c r="K82" s="210">
        <f>SUM(K83:K86)</f>
        <v>8850000</v>
      </c>
      <c r="L82" s="345">
        <f t="shared" si="26"/>
        <v>100</v>
      </c>
      <c r="M82" s="221"/>
      <c r="N82" s="221"/>
      <c r="O82" s="221"/>
      <c r="P82" s="221"/>
    </row>
    <row r="83" spans="1:16" s="218" customFormat="1" ht="13.5">
      <c r="A83" s="239">
        <v>3211</v>
      </c>
      <c r="B83" s="243" t="s">
        <v>60</v>
      </c>
      <c r="C83" s="217">
        <v>142044</v>
      </c>
      <c r="D83" s="217">
        <v>500000</v>
      </c>
      <c r="E83" s="217">
        <v>500000</v>
      </c>
      <c r="F83" s="89">
        <v>450000</v>
      </c>
      <c r="G83" s="217">
        <v>500000</v>
      </c>
      <c r="H83" s="330">
        <f t="shared" si="25"/>
        <v>100</v>
      </c>
      <c r="I83" s="217">
        <v>500000</v>
      </c>
      <c r="J83" s="346">
        <f t="shared" si="20"/>
        <v>100</v>
      </c>
      <c r="K83" s="217">
        <v>500000</v>
      </c>
      <c r="L83" s="346">
        <f t="shared" si="26"/>
        <v>100</v>
      </c>
      <c r="M83" s="221"/>
      <c r="N83" s="221"/>
      <c r="O83" s="221"/>
      <c r="P83" s="221"/>
    </row>
    <row r="84" spans="1:16" s="218" customFormat="1" ht="13.5">
      <c r="A84" s="239">
        <v>3212</v>
      </c>
      <c r="B84" s="243" t="s">
        <v>61</v>
      </c>
      <c r="C84" s="217">
        <v>7029969</v>
      </c>
      <c r="D84" s="217">
        <v>7750000</v>
      </c>
      <c r="E84" s="217">
        <v>7750000</v>
      </c>
      <c r="F84" s="89">
        <v>7750000</v>
      </c>
      <c r="G84" s="217">
        <v>8000000</v>
      </c>
      <c r="H84" s="330">
        <f t="shared" si="25"/>
        <v>103.2258064516129</v>
      </c>
      <c r="I84" s="217">
        <v>8000000</v>
      </c>
      <c r="J84" s="346">
        <f t="shared" si="20"/>
        <v>100</v>
      </c>
      <c r="K84" s="217">
        <v>8000000</v>
      </c>
      <c r="L84" s="346">
        <f t="shared" si="26"/>
        <v>100</v>
      </c>
      <c r="M84" s="221"/>
      <c r="N84" s="221"/>
      <c r="O84" s="221"/>
      <c r="P84" s="221"/>
    </row>
    <row r="85" spans="1:16" s="218" customFormat="1" ht="13.5">
      <c r="A85" s="244" t="s">
        <v>7</v>
      </c>
      <c r="B85" s="243" t="s">
        <v>8</v>
      </c>
      <c r="C85" s="240">
        <v>116123</v>
      </c>
      <c r="D85" s="240">
        <v>500000</v>
      </c>
      <c r="E85" s="240">
        <v>200000</v>
      </c>
      <c r="F85" s="378">
        <v>200000</v>
      </c>
      <c r="G85" s="240">
        <v>250000</v>
      </c>
      <c r="H85" s="347">
        <f t="shared" si="25"/>
        <v>125</v>
      </c>
      <c r="I85" s="240">
        <v>250000</v>
      </c>
      <c r="J85" s="348">
        <f t="shared" si="20"/>
        <v>100</v>
      </c>
      <c r="K85" s="240">
        <v>250000</v>
      </c>
      <c r="L85" s="348">
        <f t="shared" si="26"/>
        <v>100</v>
      </c>
      <c r="M85" s="221"/>
      <c r="N85" s="221"/>
      <c r="O85" s="221"/>
      <c r="P85" s="221"/>
    </row>
    <row r="86" spans="1:16" s="218" customFormat="1" ht="13.5">
      <c r="A86" s="244" t="s">
        <v>137</v>
      </c>
      <c r="B86" s="243" t="s">
        <v>138</v>
      </c>
      <c r="C86" s="217">
        <v>67418</v>
      </c>
      <c r="D86" s="217">
        <v>100000</v>
      </c>
      <c r="E86" s="217">
        <v>100000</v>
      </c>
      <c r="F86" s="89">
        <v>100000</v>
      </c>
      <c r="G86" s="217">
        <v>100000</v>
      </c>
      <c r="H86" s="330">
        <f t="shared" si="25"/>
        <v>100</v>
      </c>
      <c r="I86" s="217">
        <v>100000</v>
      </c>
      <c r="J86" s="346">
        <f t="shared" si="20"/>
        <v>100</v>
      </c>
      <c r="K86" s="217">
        <v>100000</v>
      </c>
      <c r="L86" s="346">
        <f t="shared" si="26"/>
        <v>100</v>
      </c>
      <c r="M86" s="221"/>
      <c r="N86" s="221"/>
      <c r="O86" s="221"/>
      <c r="P86" s="221"/>
    </row>
    <row r="87" spans="1:16" s="218" customFormat="1" ht="12.75">
      <c r="A87" s="238">
        <v>322</v>
      </c>
      <c r="B87" s="237" t="s">
        <v>62</v>
      </c>
      <c r="C87" s="210">
        <f>SUM(C88:C92)</f>
        <v>11245573</v>
      </c>
      <c r="D87" s="210">
        <f>SUM(D88:D92)</f>
        <v>14020000</v>
      </c>
      <c r="E87" s="210">
        <f>SUM(E88:E92)</f>
        <v>14020000</v>
      </c>
      <c r="F87" s="92">
        <f>SUM(F88:F92)</f>
        <v>17020000</v>
      </c>
      <c r="G87" s="210">
        <f>SUM(G88:G92)</f>
        <v>17100000</v>
      </c>
      <c r="H87" s="332">
        <f t="shared" si="25"/>
        <v>121.96861626248217</v>
      </c>
      <c r="I87" s="210">
        <f>SUM(I88:I92)</f>
        <v>17100000</v>
      </c>
      <c r="J87" s="345">
        <f t="shared" si="20"/>
        <v>100</v>
      </c>
      <c r="K87" s="210">
        <f>SUM(K88:K92)</f>
        <v>17100000</v>
      </c>
      <c r="L87" s="345">
        <f t="shared" si="26"/>
        <v>100</v>
      </c>
      <c r="M87" s="221"/>
      <c r="N87" s="221"/>
      <c r="O87" s="221"/>
      <c r="P87" s="221"/>
    </row>
    <row r="88" spans="1:16" s="218" customFormat="1" ht="13.5">
      <c r="A88" s="244">
        <v>3221</v>
      </c>
      <c r="B88" s="193" t="s">
        <v>63</v>
      </c>
      <c r="C88" s="217">
        <v>4858666</v>
      </c>
      <c r="D88" s="217">
        <v>6000000</v>
      </c>
      <c r="E88" s="217">
        <v>6000000</v>
      </c>
      <c r="F88" s="89">
        <v>6000000</v>
      </c>
      <c r="G88" s="217">
        <v>6000000</v>
      </c>
      <c r="H88" s="330">
        <f t="shared" si="25"/>
        <v>100</v>
      </c>
      <c r="I88" s="217">
        <v>6000000</v>
      </c>
      <c r="J88" s="346">
        <f t="shared" si="20"/>
        <v>100</v>
      </c>
      <c r="K88" s="217">
        <v>6000000</v>
      </c>
      <c r="L88" s="346">
        <f t="shared" si="26"/>
        <v>100</v>
      </c>
      <c r="M88" s="221"/>
      <c r="N88" s="221"/>
      <c r="O88" s="221"/>
      <c r="P88" s="221"/>
    </row>
    <row r="89" spans="1:16" s="218" customFormat="1" ht="13.5">
      <c r="A89" s="244">
        <v>3223</v>
      </c>
      <c r="B89" s="193" t="s">
        <v>64</v>
      </c>
      <c r="C89" s="217">
        <f>5812784</f>
        <v>5812784</v>
      </c>
      <c r="D89" s="217">
        <v>7100000</v>
      </c>
      <c r="E89" s="217">
        <v>7100000</v>
      </c>
      <c r="F89" s="89">
        <v>10100000</v>
      </c>
      <c r="G89" s="217">
        <v>10100000</v>
      </c>
      <c r="H89" s="330">
        <f t="shared" si="25"/>
        <v>142.25352112676057</v>
      </c>
      <c r="I89" s="217">
        <v>10100000</v>
      </c>
      <c r="J89" s="346">
        <f t="shared" si="20"/>
        <v>100</v>
      </c>
      <c r="K89" s="217">
        <v>10100000</v>
      </c>
      <c r="L89" s="346">
        <f t="shared" si="26"/>
        <v>100</v>
      </c>
      <c r="M89" s="221"/>
      <c r="N89" s="221"/>
      <c r="O89" s="221"/>
      <c r="P89" s="221"/>
    </row>
    <row r="90" spans="1:16" s="218" customFormat="1" ht="13.5">
      <c r="A90" s="244">
        <v>3224</v>
      </c>
      <c r="B90" s="245" t="s">
        <v>10</v>
      </c>
      <c r="C90" s="217">
        <v>282929</v>
      </c>
      <c r="D90" s="217">
        <v>650000</v>
      </c>
      <c r="E90" s="217">
        <v>650000</v>
      </c>
      <c r="F90" s="89">
        <v>650000</v>
      </c>
      <c r="G90" s="217">
        <v>650000</v>
      </c>
      <c r="H90" s="330">
        <f t="shared" si="25"/>
        <v>100</v>
      </c>
      <c r="I90" s="217">
        <v>650000</v>
      </c>
      <c r="J90" s="346">
        <f t="shared" si="20"/>
        <v>100</v>
      </c>
      <c r="K90" s="217">
        <v>650000</v>
      </c>
      <c r="L90" s="346">
        <f t="shared" si="26"/>
        <v>100</v>
      </c>
      <c r="N90" s="221"/>
      <c r="O90" s="221"/>
      <c r="P90" s="221"/>
    </row>
    <row r="91" spans="1:16" s="218" customFormat="1" ht="13.5">
      <c r="A91" s="244" t="s">
        <v>11</v>
      </c>
      <c r="B91" s="245" t="s">
        <v>12</v>
      </c>
      <c r="C91" s="217">
        <v>164012</v>
      </c>
      <c r="D91" s="217">
        <v>150000</v>
      </c>
      <c r="E91" s="217">
        <v>150000</v>
      </c>
      <c r="F91" s="89">
        <v>150000</v>
      </c>
      <c r="G91" s="217">
        <v>200000</v>
      </c>
      <c r="H91" s="330">
        <f t="shared" si="25"/>
        <v>133.33333333333331</v>
      </c>
      <c r="I91" s="217">
        <v>200000</v>
      </c>
      <c r="J91" s="346">
        <f t="shared" si="20"/>
        <v>100</v>
      </c>
      <c r="K91" s="217">
        <v>200000</v>
      </c>
      <c r="L91" s="346">
        <f t="shared" si="26"/>
        <v>100</v>
      </c>
      <c r="N91" s="221"/>
      <c r="O91" s="221"/>
      <c r="P91" s="221"/>
    </row>
    <row r="92" spans="1:16" s="218" customFormat="1" ht="13.5">
      <c r="A92" s="244" t="s">
        <v>139</v>
      </c>
      <c r="B92" s="245" t="s">
        <v>140</v>
      </c>
      <c r="C92" s="217">
        <v>127182</v>
      </c>
      <c r="D92" s="217">
        <v>120000</v>
      </c>
      <c r="E92" s="217">
        <v>120000</v>
      </c>
      <c r="F92" s="89">
        <v>120000</v>
      </c>
      <c r="G92" s="217">
        <v>150000</v>
      </c>
      <c r="H92" s="330">
        <f t="shared" si="25"/>
        <v>125</v>
      </c>
      <c r="I92" s="217">
        <v>150000</v>
      </c>
      <c r="J92" s="346">
        <f t="shared" si="20"/>
        <v>100</v>
      </c>
      <c r="K92" s="217">
        <v>150000</v>
      </c>
      <c r="L92" s="346">
        <f t="shared" si="26"/>
        <v>100</v>
      </c>
      <c r="N92" s="221"/>
      <c r="O92" s="221"/>
      <c r="P92" s="221"/>
    </row>
    <row r="93" spans="1:16" s="218" customFormat="1" ht="12.75">
      <c r="A93" s="238">
        <v>323</v>
      </c>
      <c r="B93" s="237" t="s">
        <v>13</v>
      </c>
      <c r="C93" s="210">
        <f>SUM(C94:C102)</f>
        <v>45458404</v>
      </c>
      <c r="D93" s="210">
        <f>SUM(D94:D102)</f>
        <v>118700000</v>
      </c>
      <c r="E93" s="210">
        <f>SUM(E94:E102)</f>
        <v>118700000</v>
      </c>
      <c r="F93" s="92">
        <f>SUM(F94:F102)</f>
        <v>62471000</v>
      </c>
      <c r="G93" s="210">
        <f>SUM(G94:G102)</f>
        <v>72700000</v>
      </c>
      <c r="H93" s="332">
        <f t="shared" si="25"/>
        <v>61.246840775063184</v>
      </c>
      <c r="I93" s="210">
        <f>SUM(I94:I102)</f>
        <v>60950000</v>
      </c>
      <c r="J93" s="345">
        <f t="shared" si="20"/>
        <v>83.83768913342503</v>
      </c>
      <c r="K93" s="210">
        <f>SUM(K94:K102)</f>
        <v>61950000</v>
      </c>
      <c r="L93" s="345">
        <f t="shared" si="26"/>
        <v>101.64068908941755</v>
      </c>
      <c r="N93" s="221"/>
      <c r="O93" s="221"/>
      <c r="P93" s="221"/>
    </row>
    <row r="94" spans="1:16" s="218" customFormat="1" ht="13.5">
      <c r="A94" s="239">
        <v>3231</v>
      </c>
      <c r="B94" s="235" t="s">
        <v>65</v>
      </c>
      <c r="C94" s="217">
        <v>8411509</v>
      </c>
      <c r="D94" s="217">
        <v>10750000</v>
      </c>
      <c r="E94" s="217">
        <v>10750000</v>
      </c>
      <c r="F94" s="89">
        <v>10750000</v>
      </c>
      <c r="G94" s="217">
        <v>10000000</v>
      </c>
      <c r="H94" s="330">
        <f t="shared" si="25"/>
        <v>93.02325581395348</v>
      </c>
      <c r="I94" s="217">
        <v>10000000</v>
      </c>
      <c r="J94" s="346">
        <f t="shared" si="20"/>
        <v>100</v>
      </c>
      <c r="K94" s="217">
        <v>10000000</v>
      </c>
      <c r="L94" s="346">
        <f t="shared" si="26"/>
        <v>100</v>
      </c>
      <c r="N94" s="221"/>
      <c r="O94" s="221"/>
      <c r="P94" s="221"/>
    </row>
    <row r="95" spans="1:16" s="218" customFormat="1" ht="13.5">
      <c r="A95" s="239">
        <v>3232</v>
      </c>
      <c r="B95" s="245" t="s">
        <v>14</v>
      </c>
      <c r="C95" s="217">
        <v>10594923</v>
      </c>
      <c r="D95" s="217">
        <v>10000000</v>
      </c>
      <c r="E95" s="217">
        <v>10000000</v>
      </c>
      <c r="F95" s="89">
        <v>10000000</v>
      </c>
      <c r="G95" s="217">
        <v>11375000</v>
      </c>
      <c r="H95" s="330">
        <f t="shared" si="25"/>
        <v>113.75</v>
      </c>
      <c r="I95" s="217">
        <v>11375000</v>
      </c>
      <c r="J95" s="346">
        <f t="shared" si="20"/>
        <v>100</v>
      </c>
      <c r="K95" s="217">
        <v>11375000</v>
      </c>
      <c r="L95" s="346">
        <f t="shared" si="26"/>
        <v>100</v>
      </c>
      <c r="N95" s="221"/>
      <c r="O95" s="221"/>
      <c r="P95" s="221"/>
    </row>
    <row r="96" spans="1:16" s="218" customFormat="1" ht="13.5">
      <c r="A96" s="239">
        <v>3233</v>
      </c>
      <c r="B96" s="243" t="s">
        <v>66</v>
      </c>
      <c r="C96" s="217">
        <v>672183</v>
      </c>
      <c r="D96" s="217">
        <v>1200000</v>
      </c>
      <c r="E96" s="217">
        <v>1200000</v>
      </c>
      <c r="F96" s="89">
        <v>1200000</v>
      </c>
      <c r="G96" s="217">
        <v>1000000</v>
      </c>
      <c r="H96" s="330">
        <f t="shared" si="25"/>
        <v>83.33333333333334</v>
      </c>
      <c r="I96" s="217">
        <v>1000000</v>
      </c>
      <c r="J96" s="346">
        <f t="shared" si="20"/>
        <v>100</v>
      </c>
      <c r="K96" s="217">
        <v>1000000</v>
      </c>
      <c r="L96" s="346">
        <f t="shared" si="26"/>
        <v>100</v>
      </c>
      <c r="N96" s="221"/>
      <c r="O96" s="221"/>
      <c r="P96" s="221"/>
    </row>
    <row r="97" spans="1:16" s="218" customFormat="1" ht="13.5">
      <c r="A97" s="239">
        <v>3234</v>
      </c>
      <c r="B97" s="243" t="s">
        <v>67</v>
      </c>
      <c r="C97" s="217">
        <f>3099682</f>
        <v>3099682</v>
      </c>
      <c r="D97" s="217">
        <v>3400000</v>
      </c>
      <c r="E97" s="217">
        <v>3400000</v>
      </c>
      <c r="F97" s="89">
        <v>3400000</v>
      </c>
      <c r="G97" s="217">
        <v>3500000</v>
      </c>
      <c r="H97" s="330">
        <f t="shared" si="25"/>
        <v>102.94117647058823</v>
      </c>
      <c r="I97" s="217">
        <v>3500000</v>
      </c>
      <c r="J97" s="346">
        <f t="shared" si="20"/>
        <v>100</v>
      </c>
      <c r="K97" s="217">
        <v>3500000</v>
      </c>
      <c r="L97" s="346">
        <f t="shared" si="26"/>
        <v>100</v>
      </c>
      <c r="N97" s="221"/>
      <c r="O97" s="221"/>
      <c r="P97" s="221"/>
    </row>
    <row r="98" spans="1:16" s="218" customFormat="1" ht="13.5">
      <c r="A98" s="239">
        <v>3235</v>
      </c>
      <c r="B98" s="243" t="s">
        <v>68</v>
      </c>
      <c r="C98" s="217">
        <v>10196464</v>
      </c>
      <c r="D98" s="217">
        <v>74750000</v>
      </c>
      <c r="E98" s="217">
        <v>74750000</v>
      </c>
      <c r="F98" s="89">
        <v>19780000</v>
      </c>
      <c r="G98" s="217">
        <v>17625000</v>
      </c>
      <c r="H98" s="330">
        <f t="shared" si="25"/>
        <v>23.578595317725753</v>
      </c>
      <c r="I98" s="217">
        <v>17625000</v>
      </c>
      <c r="J98" s="346">
        <f t="shared" si="20"/>
        <v>100</v>
      </c>
      <c r="K98" s="217">
        <v>17625000</v>
      </c>
      <c r="L98" s="346">
        <f t="shared" si="26"/>
        <v>100</v>
      </c>
      <c r="N98" s="221"/>
      <c r="O98" s="221"/>
      <c r="P98" s="221"/>
    </row>
    <row r="99" spans="1:16" s="218" customFormat="1" ht="13.5">
      <c r="A99" s="239">
        <v>3236</v>
      </c>
      <c r="B99" s="243" t="s">
        <v>120</v>
      </c>
      <c r="C99" s="217">
        <v>608616</v>
      </c>
      <c r="D99" s="217">
        <v>1300000</v>
      </c>
      <c r="E99" s="217">
        <v>1300000</v>
      </c>
      <c r="F99" s="89">
        <v>1300000</v>
      </c>
      <c r="G99" s="217">
        <v>1800000</v>
      </c>
      <c r="H99" s="330">
        <f t="shared" si="25"/>
        <v>138.46153846153845</v>
      </c>
      <c r="I99" s="217">
        <v>800000</v>
      </c>
      <c r="J99" s="346">
        <f t="shared" si="20"/>
        <v>44.44444444444444</v>
      </c>
      <c r="K99" s="217">
        <v>1800000</v>
      </c>
      <c r="L99" s="346">
        <f t="shared" si="26"/>
        <v>225</v>
      </c>
      <c r="N99" s="221"/>
      <c r="O99" s="221"/>
      <c r="P99" s="221"/>
    </row>
    <row r="100" spans="1:16" s="218" customFormat="1" ht="13.5">
      <c r="A100" s="239">
        <v>3237</v>
      </c>
      <c r="B100" s="245" t="s">
        <v>15</v>
      </c>
      <c r="C100" s="217">
        <v>2114701</v>
      </c>
      <c r="D100" s="217">
        <v>5000000</v>
      </c>
      <c r="E100" s="217">
        <v>5000000</v>
      </c>
      <c r="F100" s="89">
        <v>4550000</v>
      </c>
      <c r="G100" s="217">
        <v>3000000</v>
      </c>
      <c r="H100" s="330">
        <f t="shared" si="25"/>
        <v>60</v>
      </c>
      <c r="I100" s="217">
        <v>3000000</v>
      </c>
      <c r="J100" s="346">
        <f t="shared" si="20"/>
        <v>100</v>
      </c>
      <c r="K100" s="217">
        <v>3000000</v>
      </c>
      <c r="L100" s="346">
        <f t="shared" si="26"/>
        <v>100</v>
      </c>
      <c r="N100" s="221"/>
      <c r="O100" s="221"/>
      <c r="P100" s="221"/>
    </row>
    <row r="101" spans="1:16" s="218" customFormat="1" ht="13.5">
      <c r="A101" s="239">
        <v>3238</v>
      </c>
      <c r="B101" s="193" t="s">
        <v>119</v>
      </c>
      <c r="C101" s="217">
        <v>7658750</v>
      </c>
      <c r="D101" s="217">
        <v>10500000</v>
      </c>
      <c r="E101" s="217">
        <v>10500000</v>
      </c>
      <c r="F101" s="89">
        <v>9691000</v>
      </c>
      <c r="G101" s="217">
        <v>21400000</v>
      </c>
      <c r="H101" s="330">
        <f t="shared" si="25"/>
        <v>203.8095238095238</v>
      </c>
      <c r="I101" s="217">
        <v>10650000</v>
      </c>
      <c r="J101" s="346">
        <f t="shared" si="20"/>
        <v>49.76635514018692</v>
      </c>
      <c r="K101" s="217">
        <v>10650000</v>
      </c>
      <c r="L101" s="346">
        <f t="shared" si="26"/>
        <v>100</v>
      </c>
      <c r="N101" s="221"/>
      <c r="O101" s="221"/>
      <c r="P101" s="221"/>
    </row>
    <row r="102" spans="1:16" s="218" customFormat="1" ht="13.5">
      <c r="A102" s="239">
        <v>3239</v>
      </c>
      <c r="B102" s="245" t="s">
        <v>69</v>
      </c>
      <c r="C102" s="217">
        <v>2101576</v>
      </c>
      <c r="D102" s="217">
        <v>1800000</v>
      </c>
      <c r="E102" s="217">
        <v>1800000</v>
      </c>
      <c r="F102" s="89">
        <v>1800000</v>
      </c>
      <c r="G102" s="217">
        <v>3000000</v>
      </c>
      <c r="H102" s="330">
        <f t="shared" si="25"/>
        <v>166.66666666666669</v>
      </c>
      <c r="I102" s="217">
        <v>3000000</v>
      </c>
      <c r="J102" s="346">
        <f t="shared" si="20"/>
        <v>100</v>
      </c>
      <c r="K102" s="217">
        <v>3000000</v>
      </c>
      <c r="L102" s="346">
        <f t="shared" si="26"/>
        <v>100</v>
      </c>
      <c r="N102" s="221"/>
      <c r="O102" s="221"/>
      <c r="P102" s="221"/>
    </row>
    <row r="103" spans="1:16" s="218" customFormat="1" ht="12.75">
      <c r="A103" s="246">
        <v>324</v>
      </c>
      <c r="B103" s="247" t="s">
        <v>141</v>
      </c>
      <c r="C103" s="210">
        <f aca="true" t="shared" si="27" ref="C103:K103">SUM(C104)</f>
        <v>0</v>
      </c>
      <c r="D103" s="210">
        <f t="shared" si="27"/>
        <v>500000</v>
      </c>
      <c r="E103" s="210">
        <f t="shared" si="27"/>
        <v>500000</v>
      </c>
      <c r="F103" s="92">
        <f t="shared" si="27"/>
        <v>500000</v>
      </c>
      <c r="G103" s="210">
        <f t="shared" si="27"/>
        <v>0</v>
      </c>
      <c r="H103" s="332">
        <f t="shared" si="25"/>
        <v>0</v>
      </c>
      <c r="I103" s="210">
        <f t="shared" si="27"/>
        <v>0</v>
      </c>
      <c r="J103" s="345" t="e">
        <f t="shared" si="20"/>
        <v>#DIV/0!</v>
      </c>
      <c r="K103" s="210">
        <f t="shared" si="27"/>
        <v>0</v>
      </c>
      <c r="L103" s="345" t="e">
        <f t="shared" si="26"/>
        <v>#DIV/0!</v>
      </c>
      <c r="N103" s="221"/>
      <c r="O103" s="221"/>
      <c r="P103" s="221"/>
    </row>
    <row r="104" spans="1:16" s="218" customFormat="1" ht="13.5">
      <c r="A104" s="239">
        <v>3241</v>
      </c>
      <c r="B104" s="245" t="s">
        <v>141</v>
      </c>
      <c r="C104" s="217"/>
      <c r="D104" s="217">
        <v>500000</v>
      </c>
      <c r="E104" s="217">
        <v>500000</v>
      </c>
      <c r="F104" s="89">
        <v>500000</v>
      </c>
      <c r="G104" s="217">
        <v>0</v>
      </c>
      <c r="H104" s="330">
        <f t="shared" si="25"/>
        <v>0</v>
      </c>
      <c r="I104" s="217">
        <v>0</v>
      </c>
      <c r="J104" s="346" t="e">
        <f t="shared" si="20"/>
        <v>#DIV/0!</v>
      </c>
      <c r="K104" s="217">
        <v>0</v>
      </c>
      <c r="L104" s="346" t="e">
        <f t="shared" si="26"/>
        <v>#DIV/0!</v>
      </c>
      <c r="N104" s="221"/>
      <c r="O104" s="221"/>
      <c r="P104" s="221"/>
    </row>
    <row r="105" spans="1:16" s="218" customFormat="1" ht="12.75">
      <c r="A105" s="238">
        <v>329</v>
      </c>
      <c r="B105" s="237" t="s">
        <v>70</v>
      </c>
      <c r="C105" s="210">
        <f>SUM(C106:C112)</f>
        <v>3821427</v>
      </c>
      <c r="D105" s="210">
        <f>SUM(D106:D112)</f>
        <v>4500000</v>
      </c>
      <c r="E105" s="210">
        <f>SUM(E106:E112)</f>
        <v>4700000</v>
      </c>
      <c r="F105" s="92">
        <f>SUM(F106:F112)</f>
        <v>4800000</v>
      </c>
      <c r="G105" s="210">
        <f>SUM(G106:G112)</f>
        <v>4945000</v>
      </c>
      <c r="H105" s="332">
        <f t="shared" si="25"/>
        <v>105.21276595744682</v>
      </c>
      <c r="I105" s="210">
        <f>SUM(I106:I112)</f>
        <v>4945000</v>
      </c>
      <c r="J105" s="345">
        <f t="shared" si="20"/>
        <v>100</v>
      </c>
      <c r="K105" s="210">
        <f>SUM(K106:K112)</f>
        <v>4945000</v>
      </c>
      <c r="L105" s="345">
        <f t="shared" si="26"/>
        <v>100</v>
      </c>
      <c r="N105" s="221"/>
      <c r="O105" s="221"/>
      <c r="P105" s="221"/>
    </row>
    <row r="106" spans="1:16" s="218" customFormat="1" ht="13.5">
      <c r="A106" s="239">
        <v>3291</v>
      </c>
      <c r="B106" s="193" t="s">
        <v>85</v>
      </c>
      <c r="C106" s="217">
        <v>724303</v>
      </c>
      <c r="D106" s="217">
        <v>1000000</v>
      </c>
      <c r="E106" s="217">
        <v>1000000</v>
      </c>
      <c r="F106" s="89">
        <v>1000000</v>
      </c>
      <c r="G106" s="217">
        <v>1000000</v>
      </c>
      <c r="H106" s="330">
        <f t="shared" si="25"/>
        <v>100</v>
      </c>
      <c r="I106" s="217">
        <v>1000000</v>
      </c>
      <c r="J106" s="346">
        <f t="shared" si="20"/>
        <v>100</v>
      </c>
      <c r="K106" s="217">
        <v>1000000</v>
      </c>
      <c r="L106" s="346">
        <f t="shared" si="26"/>
        <v>100</v>
      </c>
      <c r="N106" s="221"/>
      <c r="O106" s="221"/>
      <c r="P106" s="221"/>
    </row>
    <row r="107" spans="1:16" s="218" customFormat="1" ht="13.5">
      <c r="A107" s="239">
        <v>3292</v>
      </c>
      <c r="B107" s="193" t="s">
        <v>71</v>
      </c>
      <c r="C107" s="217">
        <v>431930</v>
      </c>
      <c r="D107" s="217">
        <v>500000</v>
      </c>
      <c r="E107" s="217">
        <v>700000</v>
      </c>
      <c r="F107" s="89">
        <v>700000</v>
      </c>
      <c r="G107" s="217">
        <v>700000</v>
      </c>
      <c r="H107" s="330">
        <f t="shared" si="25"/>
        <v>100</v>
      </c>
      <c r="I107" s="217">
        <v>700000</v>
      </c>
      <c r="J107" s="346">
        <f t="shared" si="20"/>
        <v>100</v>
      </c>
      <c r="K107" s="217">
        <v>700000</v>
      </c>
      <c r="L107" s="346">
        <f t="shared" si="26"/>
        <v>100</v>
      </c>
      <c r="N107" s="221"/>
      <c r="O107" s="221"/>
      <c r="P107" s="221"/>
    </row>
    <row r="108" spans="1:16" s="218" customFormat="1" ht="13.5">
      <c r="A108" s="239">
        <v>3293</v>
      </c>
      <c r="B108" s="193" t="s">
        <v>72</v>
      </c>
      <c r="C108" s="217">
        <v>83312</v>
      </c>
      <c r="D108" s="217">
        <v>130000</v>
      </c>
      <c r="E108" s="217">
        <v>130000</v>
      </c>
      <c r="F108" s="89">
        <v>130000</v>
      </c>
      <c r="G108" s="217">
        <v>130000</v>
      </c>
      <c r="H108" s="330">
        <f t="shared" si="25"/>
        <v>100</v>
      </c>
      <c r="I108" s="217">
        <v>130000</v>
      </c>
      <c r="J108" s="346">
        <f t="shared" si="20"/>
        <v>100</v>
      </c>
      <c r="K108" s="217">
        <v>130000</v>
      </c>
      <c r="L108" s="346">
        <f t="shared" si="26"/>
        <v>100</v>
      </c>
      <c r="N108" s="221"/>
      <c r="O108" s="221"/>
      <c r="P108" s="221"/>
    </row>
    <row r="109" spans="1:16" s="218" customFormat="1" ht="13.5">
      <c r="A109" s="239">
        <v>3294</v>
      </c>
      <c r="B109" s="193" t="s">
        <v>216</v>
      </c>
      <c r="C109" s="217">
        <v>7020</v>
      </c>
      <c r="D109" s="217">
        <v>20000</v>
      </c>
      <c r="E109" s="217">
        <v>20000</v>
      </c>
      <c r="F109" s="89">
        <v>20000</v>
      </c>
      <c r="G109" s="217">
        <v>15000</v>
      </c>
      <c r="H109" s="330">
        <f t="shared" si="25"/>
        <v>75</v>
      </c>
      <c r="I109" s="217">
        <v>15000</v>
      </c>
      <c r="J109" s="346">
        <f t="shared" si="20"/>
        <v>100</v>
      </c>
      <c r="K109" s="217">
        <v>15000</v>
      </c>
      <c r="L109" s="346">
        <f t="shared" si="26"/>
        <v>100</v>
      </c>
      <c r="N109" s="221"/>
      <c r="O109" s="221"/>
      <c r="P109" s="221"/>
    </row>
    <row r="110" spans="1:16" s="218" customFormat="1" ht="13.5">
      <c r="A110" s="239">
        <v>3295</v>
      </c>
      <c r="B110" s="193" t="s">
        <v>142</v>
      </c>
      <c r="C110" s="217">
        <f>222339+280</f>
        <v>222619</v>
      </c>
      <c r="D110" s="217">
        <v>250000</v>
      </c>
      <c r="E110" s="217">
        <v>250000</v>
      </c>
      <c r="F110" s="89">
        <v>250000</v>
      </c>
      <c r="G110" s="217">
        <v>300000</v>
      </c>
      <c r="H110" s="330">
        <f t="shared" si="25"/>
        <v>120</v>
      </c>
      <c r="I110" s="217">
        <v>300000</v>
      </c>
      <c r="J110" s="346">
        <f t="shared" si="20"/>
        <v>100</v>
      </c>
      <c r="K110" s="217">
        <v>300000</v>
      </c>
      <c r="L110" s="346">
        <f t="shared" si="26"/>
        <v>100</v>
      </c>
      <c r="N110" s="221"/>
      <c r="O110" s="221"/>
      <c r="P110" s="221"/>
    </row>
    <row r="111" spans="1:16" s="218" customFormat="1" ht="13.5">
      <c r="A111" s="239">
        <v>3296</v>
      </c>
      <c r="B111" s="193" t="s">
        <v>162</v>
      </c>
      <c r="C111" s="217">
        <v>2117466</v>
      </c>
      <c r="D111" s="217">
        <v>2500000</v>
      </c>
      <c r="E111" s="217">
        <v>2500000</v>
      </c>
      <c r="F111" s="89">
        <v>2500000</v>
      </c>
      <c r="G111" s="217">
        <v>2500000</v>
      </c>
      <c r="H111" s="330">
        <f t="shared" si="25"/>
        <v>100</v>
      </c>
      <c r="I111" s="217">
        <v>2500000</v>
      </c>
      <c r="J111" s="346">
        <f t="shared" si="20"/>
        <v>100</v>
      </c>
      <c r="K111" s="217">
        <v>2500000</v>
      </c>
      <c r="L111" s="346">
        <f t="shared" si="26"/>
        <v>100</v>
      </c>
      <c r="N111" s="221"/>
      <c r="O111" s="221"/>
      <c r="P111" s="221"/>
    </row>
    <row r="112" spans="1:16" s="218" customFormat="1" ht="13.5">
      <c r="A112" s="239">
        <v>3299</v>
      </c>
      <c r="B112" s="193" t="s">
        <v>70</v>
      </c>
      <c r="C112" s="217">
        <f>234777</f>
        <v>234777</v>
      </c>
      <c r="D112" s="217">
        <v>100000</v>
      </c>
      <c r="E112" s="217">
        <v>100000</v>
      </c>
      <c r="F112" s="89">
        <v>200000</v>
      </c>
      <c r="G112" s="217">
        <v>300000</v>
      </c>
      <c r="H112" s="330">
        <f t="shared" si="25"/>
        <v>300</v>
      </c>
      <c r="I112" s="217">
        <v>300000</v>
      </c>
      <c r="J112" s="346">
        <f t="shared" si="20"/>
        <v>100</v>
      </c>
      <c r="K112" s="217">
        <v>300000</v>
      </c>
      <c r="L112" s="346">
        <f t="shared" si="26"/>
        <v>100</v>
      </c>
      <c r="N112" s="221"/>
      <c r="O112" s="221"/>
      <c r="P112" s="221"/>
    </row>
    <row r="113" spans="1:16" s="218" customFormat="1" ht="12.75">
      <c r="A113" s="238">
        <v>34</v>
      </c>
      <c r="B113" s="237" t="s">
        <v>90</v>
      </c>
      <c r="C113" s="210">
        <f aca="true" t="shared" si="28" ref="C113:K113">C114</f>
        <v>10544542</v>
      </c>
      <c r="D113" s="210">
        <f t="shared" si="28"/>
        <v>9700000</v>
      </c>
      <c r="E113" s="210">
        <f t="shared" si="28"/>
        <v>9700000</v>
      </c>
      <c r="F113" s="92">
        <f t="shared" si="28"/>
        <v>9700000</v>
      </c>
      <c r="G113" s="210">
        <f t="shared" si="28"/>
        <v>9100000</v>
      </c>
      <c r="H113" s="332">
        <f t="shared" si="25"/>
        <v>93.81443298969072</v>
      </c>
      <c r="I113" s="210">
        <f t="shared" si="28"/>
        <v>9100000</v>
      </c>
      <c r="J113" s="345">
        <f t="shared" si="20"/>
        <v>100</v>
      </c>
      <c r="K113" s="210">
        <f t="shared" si="28"/>
        <v>9100000</v>
      </c>
      <c r="L113" s="345">
        <f t="shared" si="26"/>
        <v>100</v>
      </c>
      <c r="N113" s="221"/>
      <c r="O113" s="221"/>
      <c r="P113" s="221"/>
    </row>
    <row r="114" spans="1:16" s="218" customFormat="1" ht="12.75">
      <c r="A114" s="238">
        <v>343</v>
      </c>
      <c r="B114" s="237" t="s">
        <v>76</v>
      </c>
      <c r="C114" s="210">
        <f>SUM(C115:C118)</f>
        <v>10544542</v>
      </c>
      <c r="D114" s="210">
        <f>SUM(D115:D118)</f>
        <v>9700000</v>
      </c>
      <c r="E114" s="210">
        <f>SUM(E115:E118)</f>
        <v>9700000</v>
      </c>
      <c r="F114" s="92">
        <f>SUM(F115:F118)</f>
        <v>9700000</v>
      </c>
      <c r="G114" s="210">
        <f>SUM(G115:G118)</f>
        <v>9100000</v>
      </c>
      <c r="H114" s="332">
        <f t="shared" si="25"/>
        <v>93.81443298969072</v>
      </c>
      <c r="I114" s="210">
        <f>SUM(I115:I118)</f>
        <v>9100000</v>
      </c>
      <c r="J114" s="345">
        <f t="shared" si="20"/>
        <v>100</v>
      </c>
      <c r="K114" s="210">
        <f>SUM(K115:K118)</f>
        <v>9100000</v>
      </c>
      <c r="L114" s="345">
        <f t="shared" si="26"/>
        <v>100</v>
      </c>
      <c r="N114" s="221"/>
      <c r="O114" s="221"/>
      <c r="P114" s="221"/>
    </row>
    <row r="115" spans="1:16" s="218" customFormat="1" ht="13.5">
      <c r="A115" s="248">
        <v>3431</v>
      </c>
      <c r="B115" s="249" t="s">
        <v>77</v>
      </c>
      <c r="C115" s="217">
        <v>6168886</v>
      </c>
      <c r="D115" s="217">
        <v>8000000</v>
      </c>
      <c r="E115" s="217">
        <v>8000000</v>
      </c>
      <c r="F115" s="89">
        <v>8000000</v>
      </c>
      <c r="G115" s="217">
        <v>7500000</v>
      </c>
      <c r="H115" s="330">
        <f t="shared" si="25"/>
        <v>93.75</v>
      </c>
      <c r="I115" s="217">
        <v>7500000</v>
      </c>
      <c r="J115" s="346">
        <f t="shared" si="20"/>
        <v>100</v>
      </c>
      <c r="K115" s="217">
        <v>7500000</v>
      </c>
      <c r="L115" s="346">
        <f t="shared" si="26"/>
        <v>100</v>
      </c>
      <c r="N115" s="221"/>
      <c r="O115" s="221"/>
      <c r="P115" s="221"/>
    </row>
    <row r="116" spans="1:16" s="218" customFormat="1" ht="13.5">
      <c r="A116" s="248">
        <v>3432</v>
      </c>
      <c r="B116" s="249" t="s">
        <v>172</v>
      </c>
      <c r="C116" s="217">
        <v>4020920</v>
      </c>
      <c r="D116" s="217"/>
      <c r="E116" s="217"/>
      <c r="F116" s="89"/>
      <c r="G116" s="217"/>
      <c r="H116" s="330"/>
      <c r="I116" s="217"/>
      <c r="J116" s="346"/>
      <c r="K116" s="217"/>
      <c r="L116" s="346"/>
      <c r="N116" s="221"/>
      <c r="O116" s="221"/>
      <c r="P116" s="221"/>
    </row>
    <row r="117" spans="1:16" s="218" customFormat="1" ht="13.5">
      <c r="A117" s="248">
        <v>3433</v>
      </c>
      <c r="B117" s="249" t="s">
        <v>78</v>
      </c>
      <c r="C117" s="217">
        <v>354736</v>
      </c>
      <c r="D117" s="217">
        <v>1500000</v>
      </c>
      <c r="E117" s="217">
        <v>1500000</v>
      </c>
      <c r="F117" s="89">
        <v>1500000</v>
      </c>
      <c r="G117" s="217">
        <v>1500000</v>
      </c>
      <c r="H117" s="330">
        <f aca="true" t="shared" si="29" ref="H117:H129">G117/E117*100</f>
        <v>100</v>
      </c>
      <c r="I117" s="217">
        <v>1500000</v>
      </c>
      <c r="J117" s="346">
        <f t="shared" si="20"/>
        <v>100</v>
      </c>
      <c r="K117" s="217">
        <v>1500000</v>
      </c>
      <c r="L117" s="346">
        <f>K117/I117*100</f>
        <v>100</v>
      </c>
      <c r="N117" s="221"/>
      <c r="O117" s="221"/>
      <c r="P117" s="221"/>
    </row>
    <row r="118" spans="1:16" s="218" customFormat="1" ht="13.5">
      <c r="A118" s="248">
        <v>3434</v>
      </c>
      <c r="B118" s="249" t="s">
        <v>121</v>
      </c>
      <c r="C118" s="217"/>
      <c r="D118" s="217">
        <v>200000</v>
      </c>
      <c r="E118" s="217">
        <v>200000</v>
      </c>
      <c r="F118" s="89">
        <v>200000</v>
      </c>
      <c r="G118" s="217">
        <v>100000</v>
      </c>
      <c r="H118" s="330">
        <f t="shared" si="29"/>
        <v>50</v>
      </c>
      <c r="I118" s="217">
        <v>100000</v>
      </c>
      <c r="J118" s="346">
        <f t="shared" si="20"/>
        <v>100</v>
      </c>
      <c r="K118" s="217">
        <v>100000</v>
      </c>
      <c r="L118" s="346">
        <f>K118/I118*100</f>
        <v>100</v>
      </c>
      <c r="N118" s="221"/>
      <c r="O118" s="221"/>
      <c r="P118" s="221"/>
    </row>
    <row r="119" spans="1:16" s="218" customFormat="1" ht="25.5">
      <c r="A119" s="250">
        <v>37</v>
      </c>
      <c r="B119" s="226" t="s">
        <v>129</v>
      </c>
      <c r="C119" s="210">
        <f>C120+C122</f>
        <v>26192</v>
      </c>
      <c r="D119" s="210">
        <f>D120+D122</f>
        <v>0</v>
      </c>
      <c r="E119" s="210">
        <f>E120+E122</f>
        <v>300000</v>
      </c>
      <c r="F119" s="92">
        <f>F120+F122</f>
        <v>300000</v>
      </c>
      <c r="G119" s="210">
        <f>G120+G122</f>
        <v>350000</v>
      </c>
      <c r="H119" s="332">
        <f t="shared" si="29"/>
        <v>116.66666666666667</v>
      </c>
      <c r="I119" s="210">
        <f>I120+I122</f>
        <v>350000</v>
      </c>
      <c r="J119" s="345"/>
      <c r="K119" s="210">
        <f>K120+K122</f>
        <v>350000</v>
      </c>
      <c r="L119" s="345"/>
      <c r="N119" s="221"/>
      <c r="O119" s="221"/>
      <c r="P119" s="221"/>
    </row>
    <row r="120" spans="1:16" s="218" customFormat="1" ht="21" customHeight="1" hidden="1">
      <c r="A120" s="250">
        <v>371</v>
      </c>
      <c r="B120" s="226" t="s">
        <v>126</v>
      </c>
      <c r="C120" s="210">
        <f aca="true" t="shared" si="30" ref="C120:K120">SUM(C121)</f>
        <v>0</v>
      </c>
      <c r="D120" s="210">
        <f t="shared" si="30"/>
        <v>0</v>
      </c>
      <c r="E120" s="210">
        <f t="shared" si="30"/>
        <v>0</v>
      </c>
      <c r="F120" s="92">
        <f t="shared" si="30"/>
        <v>0</v>
      </c>
      <c r="G120" s="210">
        <f t="shared" si="30"/>
        <v>0</v>
      </c>
      <c r="H120" s="332" t="e">
        <f t="shared" si="29"/>
        <v>#DIV/0!</v>
      </c>
      <c r="I120" s="210">
        <f t="shared" si="30"/>
        <v>0</v>
      </c>
      <c r="J120" s="345"/>
      <c r="K120" s="210">
        <f t="shared" si="30"/>
        <v>0</v>
      </c>
      <c r="L120" s="345"/>
      <c r="N120" s="221"/>
      <c r="O120" s="221"/>
      <c r="P120" s="221"/>
    </row>
    <row r="121" spans="1:16" s="218" customFormat="1" ht="21.75" customHeight="1" hidden="1">
      <c r="A121" s="248">
        <v>3711</v>
      </c>
      <c r="B121" s="216" t="s">
        <v>149</v>
      </c>
      <c r="C121" s="217"/>
      <c r="D121" s="217"/>
      <c r="E121" s="217"/>
      <c r="F121" s="89"/>
      <c r="G121" s="217"/>
      <c r="H121" s="330" t="e">
        <f t="shared" si="29"/>
        <v>#DIV/0!</v>
      </c>
      <c r="I121" s="217"/>
      <c r="J121" s="346"/>
      <c r="K121" s="217"/>
      <c r="L121" s="346"/>
      <c r="N121" s="221"/>
      <c r="O121" s="221"/>
      <c r="P121" s="221"/>
    </row>
    <row r="122" spans="1:16" s="218" customFormat="1" ht="20.25" customHeight="1">
      <c r="A122" s="250">
        <v>372</v>
      </c>
      <c r="B122" s="226" t="s">
        <v>131</v>
      </c>
      <c r="C122" s="210">
        <f aca="true" t="shared" si="31" ref="C122:K122">SUM(C123)</f>
        <v>26192</v>
      </c>
      <c r="D122" s="210">
        <f t="shared" si="31"/>
        <v>0</v>
      </c>
      <c r="E122" s="210">
        <f t="shared" si="31"/>
        <v>300000</v>
      </c>
      <c r="F122" s="92">
        <f t="shared" si="31"/>
        <v>300000</v>
      </c>
      <c r="G122" s="210">
        <f t="shared" si="31"/>
        <v>350000</v>
      </c>
      <c r="H122" s="332">
        <f t="shared" si="29"/>
        <v>116.66666666666667</v>
      </c>
      <c r="I122" s="210">
        <f t="shared" si="31"/>
        <v>350000</v>
      </c>
      <c r="J122" s="345"/>
      <c r="K122" s="210">
        <f t="shared" si="31"/>
        <v>350000</v>
      </c>
      <c r="L122" s="345"/>
      <c r="N122" s="221"/>
      <c r="O122" s="221"/>
      <c r="P122" s="221"/>
    </row>
    <row r="123" spans="1:16" s="218" customFormat="1" ht="21" customHeight="1">
      <c r="A123" s="248">
        <v>3721</v>
      </c>
      <c r="B123" s="216" t="s">
        <v>128</v>
      </c>
      <c r="C123" s="217">
        <v>26192</v>
      </c>
      <c r="D123" s="217"/>
      <c r="E123" s="217">
        <v>300000</v>
      </c>
      <c r="F123" s="89">
        <v>300000</v>
      </c>
      <c r="G123" s="217">
        <v>350000</v>
      </c>
      <c r="H123" s="330">
        <f t="shared" si="29"/>
        <v>116.66666666666667</v>
      </c>
      <c r="I123" s="217">
        <v>350000</v>
      </c>
      <c r="J123" s="346"/>
      <c r="K123" s="217">
        <v>350000</v>
      </c>
      <c r="L123" s="346"/>
      <c r="N123" s="221"/>
      <c r="O123" s="221"/>
      <c r="P123" s="221"/>
    </row>
    <row r="124" spans="1:16" s="218" customFormat="1" ht="13.5">
      <c r="A124" s="250">
        <v>38</v>
      </c>
      <c r="B124" s="226" t="s">
        <v>217</v>
      </c>
      <c r="C124" s="210">
        <f>SUM(C125)</f>
        <v>23753</v>
      </c>
      <c r="D124" s="210">
        <f>SUM(D125)</f>
        <v>0</v>
      </c>
      <c r="E124" s="210">
        <f>SUM(E125)</f>
        <v>0</v>
      </c>
      <c r="F124" s="92">
        <f>SUM(F125)</f>
        <v>50000</v>
      </c>
      <c r="G124" s="210">
        <f>SUM(G125)</f>
        <v>0</v>
      </c>
      <c r="H124" s="332" t="e">
        <f t="shared" si="29"/>
        <v>#DIV/0!</v>
      </c>
      <c r="I124" s="210">
        <f>SUM(I125)</f>
        <v>0</v>
      </c>
      <c r="J124" s="346"/>
      <c r="K124" s="210">
        <f>SUM(K125)</f>
        <v>0</v>
      </c>
      <c r="L124" s="346"/>
      <c r="N124" s="221"/>
      <c r="O124" s="221"/>
      <c r="P124" s="221"/>
    </row>
    <row r="125" spans="1:16" s="218" customFormat="1" ht="13.5">
      <c r="A125" s="250">
        <v>383</v>
      </c>
      <c r="B125" s="226" t="s">
        <v>218</v>
      </c>
      <c r="C125" s="210">
        <f>SUM(C126:C129)</f>
        <v>23753</v>
      </c>
      <c r="D125" s="210">
        <f>SUM(D126:D129)</f>
        <v>0</v>
      </c>
      <c r="E125" s="210">
        <f>SUM(E126:E129)</f>
        <v>0</v>
      </c>
      <c r="F125" s="92">
        <f>SUM(F126:F129)</f>
        <v>50000</v>
      </c>
      <c r="G125" s="210">
        <f>SUM(G126:G129)</f>
        <v>0</v>
      </c>
      <c r="H125" s="332" t="e">
        <f t="shared" si="29"/>
        <v>#DIV/0!</v>
      </c>
      <c r="I125" s="210">
        <f>SUM(I126:I129)</f>
        <v>0</v>
      </c>
      <c r="J125" s="346"/>
      <c r="K125" s="210">
        <f>SUM(K126:K129)</f>
        <v>0</v>
      </c>
      <c r="L125" s="346"/>
      <c r="N125" s="221"/>
      <c r="O125" s="221"/>
      <c r="P125" s="221"/>
    </row>
    <row r="126" spans="1:16" s="218" customFormat="1" ht="13.5">
      <c r="A126" s="248">
        <v>3831</v>
      </c>
      <c r="B126" s="216" t="s">
        <v>144</v>
      </c>
      <c r="C126" s="217">
        <v>3193</v>
      </c>
      <c r="D126" s="217"/>
      <c r="E126" s="217"/>
      <c r="F126" s="89"/>
      <c r="G126" s="217"/>
      <c r="H126" s="330" t="e">
        <f t="shared" si="29"/>
        <v>#DIV/0!</v>
      </c>
      <c r="I126" s="217"/>
      <c r="J126" s="346"/>
      <c r="K126" s="217"/>
      <c r="L126" s="346"/>
      <c r="N126" s="221"/>
      <c r="O126" s="221"/>
      <c r="P126" s="221"/>
    </row>
    <row r="127" spans="1:16" s="218" customFormat="1" ht="13.5">
      <c r="A127" s="248">
        <v>3832</v>
      </c>
      <c r="B127" s="249" t="s">
        <v>215</v>
      </c>
      <c r="D127" s="217"/>
      <c r="E127" s="217"/>
      <c r="F127" s="89"/>
      <c r="G127" s="217"/>
      <c r="H127" s="330" t="e">
        <f t="shared" si="29"/>
        <v>#DIV/0!</v>
      </c>
      <c r="I127" s="217"/>
      <c r="J127" s="346"/>
      <c r="K127" s="217"/>
      <c r="L127" s="346"/>
      <c r="N127" s="221"/>
      <c r="O127" s="221"/>
      <c r="P127" s="221"/>
    </row>
    <row r="128" spans="1:16" s="218" customFormat="1" ht="13.5">
      <c r="A128" s="248">
        <v>3834</v>
      </c>
      <c r="B128" s="249" t="s">
        <v>273</v>
      </c>
      <c r="C128" s="217">
        <v>4874</v>
      </c>
      <c r="D128" s="217"/>
      <c r="E128" s="217"/>
      <c r="F128" s="89"/>
      <c r="G128" s="217"/>
      <c r="H128" s="330" t="e">
        <f t="shared" si="29"/>
        <v>#DIV/0!</v>
      </c>
      <c r="I128" s="217"/>
      <c r="J128" s="346"/>
      <c r="K128" s="217"/>
      <c r="L128" s="346"/>
      <c r="N128" s="221"/>
      <c r="O128" s="221"/>
      <c r="P128" s="221"/>
    </row>
    <row r="129" spans="1:16" s="218" customFormat="1" ht="13.5">
      <c r="A129" s="248">
        <v>3835</v>
      </c>
      <c r="B129" s="216" t="s">
        <v>176</v>
      </c>
      <c r="C129" s="217">
        <v>15686</v>
      </c>
      <c r="D129" s="217"/>
      <c r="E129" s="217"/>
      <c r="F129" s="89">
        <v>50000</v>
      </c>
      <c r="G129" s="217"/>
      <c r="H129" s="330" t="e">
        <f t="shared" si="29"/>
        <v>#DIV/0!</v>
      </c>
      <c r="I129" s="217"/>
      <c r="J129" s="346"/>
      <c r="K129" s="217"/>
      <c r="L129" s="346"/>
      <c r="N129" s="221"/>
      <c r="O129" s="221"/>
      <c r="P129" s="221"/>
    </row>
    <row r="130" spans="1:16" s="218" customFormat="1" ht="13.5">
      <c r="A130" s="248"/>
      <c r="B130" s="249"/>
      <c r="C130" s="217"/>
      <c r="D130" s="217"/>
      <c r="E130" s="217"/>
      <c r="F130" s="89"/>
      <c r="G130" s="217"/>
      <c r="H130" s="330"/>
      <c r="I130" s="217"/>
      <c r="J130" s="346"/>
      <c r="K130" s="217"/>
      <c r="L130" s="346"/>
      <c r="N130" s="221"/>
      <c r="O130" s="221"/>
      <c r="P130" s="221"/>
    </row>
    <row r="131" spans="1:16" s="218" customFormat="1" ht="25.5">
      <c r="A131" s="251" t="s">
        <v>231</v>
      </c>
      <c r="B131" s="252" t="s">
        <v>164</v>
      </c>
      <c r="C131" s="210">
        <f aca="true" t="shared" si="32" ref="C131:F133">C132</f>
        <v>1455341476</v>
      </c>
      <c r="D131" s="210">
        <f t="shared" si="32"/>
        <v>1372000000</v>
      </c>
      <c r="E131" s="210">
        <f t="shared" si="32"/>
        <v>1472000000</v>
      </c>
      <c r="F131" s="92">
        <f t="shared" si="32"/>
        <v>1572000000</v>
      </c>
      <c r="G131" s="210">
        <f>G132</f>
        <v>1630000000</v>
      </c>
      <c r="H131" s="332">
        <f>G131/E131*100</f>
        <v>110.7336956521739</v>
      </c>
      <c r="I131" s="210">
        <f>I132</f>
        <v>1750000000</v>
      </c>
      <c r="J131" s="345">
        <f>I131/G131*100</f>
        <v>107.36196319018406</v>
      </c>
      <c r="K131" s="210">
        <f>K132</f>
        <v>1800000000</v>
      </c>
      <c r="L131" s="345">
        <f>K131/I131*100</f>
        <v>102.85714285714285</v>
      </c>
      <c r="M131" s="227"/>
      <c r="N131" s="221"/>
      <c r="O131" s="221"/>
      <c r="P131" s="221"/>
    </row>
    <row r="132" spans="1:16" s="218" customFormat="1" ht="25.5">
      <c r="A132" s="228">
        <v>37</v>
      </c>
      <c r="B132" s="226" t="s">
        <v>129</v>
      </c>
      <c r="C132" s="210">
        <f t="shared" si="32"/>
        <v>1455341476</v>
      </c>
      <c r="D132" s="210">
        <f t="shared" si="32"/>
        <v>1372000000</v>
      </c>
      <c r="E132" s="210">
        <f t="shared" si="32"/>
        <v>1472000000</v>
      </c>
      <c r="F132" s="92">
        <f t="shared" si="32"/>
        <v>1572000000</v>
      </c>
      <c r="G132" s="210">
        <f>G133</f>
        <v>1630000000</v>
      </c>
      <c r="H132" s="332">
        <f>G132/E132*100</f>
        <v>110.7336956521739</v>
      </c>
      <c r="I132" s="210">
        <f>I133</f>
        <v>1750000000</v>
      </c>
      <c r="J132" s="345">
        <f>I132/G132*100</f>
        <v>107.36196319018406</v>
      </c>
      <c r="K132" s="210">
        <f>K133</f>
        <v>1800000000</v>
      </c>
      <c r="L132" s="345">
        <f>K132/I132*100</f>
        <v>102.85714285714285</v>
      </c>
      <c r="N132" s="221"/>
      <c r="O132" s="221"/>
      <c r="P132" s="221"/>
    </row>
    <row r="133" spans="1:16" s="218" customFormat="1" ht="12.75">
      <c r="A133" s="226">
        <v>371</v>
      </c>
      <c r="B133" s="226" t="s">
        <v>126</v>
      </c>
      <c r="C133" s="210">
        <f t="shared" si="32"/>
        <v>1455341476</v>
      </c>
      <c r="D133" s="210">
        <f t="shared" si="32"/>
        <v>1372000000</v>
      </c>
      <c r="E133" s="210">
        <f t="shared" si="32"/>
        <v>1472000000</v>
      </c>
      <c r="F133" s="92">
        <f t="shared" si="32"/>
        <v>1572000000</v>
      </c>
      <c r="G133" s="210">
        <f>G134</f>
        <v>1630000000</v>
      </c>
      <c r="H133" s="332">
        <f>G133/E133*100</f>
        <v>110.7336956521739</v>
      </c>
      <c r="I133" s="210">
        <f>I134</f>
        <v>1750000000</v>
      </c>
      <c r="J133" s="345">
        <f>I133/G133*100</f>
        <v>107.36196319018406</v>
      </c>
      <c r="K133" s="210">
        <f>K134</f>
        <v>1800000000</v>
      </c>
      <c r="L133" s="345">
        <f>K133/I133*100</f>
        <v>102.85714285714285</v>
      </c>
      <c r="N133" s="221"/>
      <c r="O133" s="221"/>
      <c r="P133" s="221"/>
    </row>
    <row r="134" spans="1:16" s="218" customFormat="1" ht="27">
      <c r="A134" s="216" t="s">
        <v>127</v>
      </c>
      <c r="B134" s="216" t="s">
        <v>149</v>
      </c>
      <c r="C134" s="217">
        <f>1455341314+162</f>
        <v>1455341476</v>
      </c>
      <c r="D134" s="217">
        <v>1372000000</v>
      </c>
      <c r="E134" s="217">
        <v>1472000000</v>
      </c>
      <c r="F134" s="89">
        <v>1572000000</v>
      </c>
      <c r="G134" s="217">
        <v>1630000000</v>
      </c>
      <c r="H134" s="330">
        <f>G134/E134*100</f>
        <v>110.7336956521739</v>
      </c>
      <c r="I134" s="217">
        <v>1750000000</v>
      </c>
      <c r="J134" s="346">
        <f>I134/G134*100</f>
        <v>107.36196319018406</v>
      </c>
      <c r="K134" s="217">
        <v>1800000000</v>
      </c>
      <c r="L134" s="346">
        <f>K134/I134*100</f>
        <v>102.85714285714285</v>
      </c>
      <c r="N134" s="221"/>
      <c r="O134" s="221"/>
      <c r="P134" s="221"/>
    </row>
    <row r="135" spans="1:16" s="218" customFormat="1" ht="13.5">
      <c r="A135" s="244"/>
      <c r="B135" s="245"/>
      <c r="C135" s="217"/>
      <c r="D135" s="217"/>
      <c r="E135" s="217"/>
      <c r="F135" s="89"/>
      <c r="G135" s="217"/>
      <c r="H135" s="330"/>
      <c r="I135" s="217"/>
      <c r="J135" s="345"/>
      <c r="K135" s="217"/>
      <c r="L135" s="345"/>
      <c r="N135" s="221"/>
      <c r="O135" s="221"/>
      <c r="P135" s="221"/>
    </row>
    <row r="136" spans="1:16" s="218" customFormat="1" ht="12.75">
      <c r="A136" s="246" t="s">
        <v>232</v>
      </c>
      <c r="B136" s="226" t="s">
        <v>130</v>
      </c>
      <c r="C136" s="210">
        <f aca="true" t="shared" si="33" ref="C136:F138">C137</f>
        <v>10577413</v>
      </c>
      <c r="D136" s="210">
        <f t="shared" si="33"/>
        <v>11500000</v>
      </c>
      <c r="E136" s="210">
        <f t="shared" si="33"/>
        <v>11500000</v>
      </c>
      <c r="F136" s="92">
        <f t="shared" si="33"/>
        <v>13000000</v>
      </c>
      <c r="G136" s="210">
        <f>G137</f>
        <v>13000000</v>
      </c>
      <c r="H136" s="332">
        <f>G136/E136*100</f>
        <v>113.04347826086956</v>
      </c>
      <c r="I136" s="210">
        <f>I137</f>
        <v>13000000</v>
      </c>
      <c r="J136" s="345">
        <f>I136/G136*100</f>
        <v>100</v>
      </c>
      <c r="K136" s="210">
        <f>K137</f>
        <v>13000000</v>
      </c>
      <c r="L136" s="345">
        <f>K136/I136*100</f>
        <v>100</v>
      </c>
      <c r="M136" s="227"/>
      <c r="N136" s="221"/>
      <c r="O136" s="221"/>
      <c r="P136" s="221"/>
    </row>
    <row r="137" spans="1:16" s="218" customFormat="1" ht="25.5">
      <c r="A137" s="228">
        <v>37</v>
      </c>
      <c r="B137" s="226" t="s">
        <v>129</v>
      </c>
      <c r="C137" s="210">
        <f t="shared" si="33"/>
        <v>10577413</v>
      </c>
      <c r="D137" s="210">
        <f t="shared" si="33"/>
        <v>11500000</v>
      </c>
      <c r="E137" s="210">
        <f t="shared" si="33"/>
        <v>11500000</v>
      </c>
      <c r="F137" s="92">
        <f t="shared" si="33"/>
        <v>13000000</v>
      </c>
      <c r="G137" s="210">
        <f>G138</f>
        <v>13000000</v>
      </c>
      <c r="H137" s="332">
        <f>G137/E137*100</f>
        <v>113.04347826086956</v>
      </c>
      <c r="I137" s="210">
        <f>I138</f>
        <v>13000000</v>
      </c>
      <c r="J137" s="345">
        <f>I137/G137*100</f>
        <v>100</v>
      </c>
      <c r="K137" s="210">
        <f>K138</f>
        <v>13000000</v>
      </c>
      <c r="L137" s="345">
        <f>K137/I137*100</f>
        <v>100</v>
      </c>
      <c r="N137" s="221"/>
      <c r="O137" s="221"/>
      <c r="P137" s="221"/>
    </row>
    <row r="138" spans="1:16" s="218" customFormat="1" ht="12.75">
      <c r="A138" s="226">
        <v>371</v>
      </c>
      <c r="B138" s="226" t="s">
        <v>126</v>
      </c>
      <c r="C138" s="210">
        <f t="shared" si="33"/>
        <v>10577413</v>
      </c>
      <c r="D138" s="210">
        <f t="shared" si="33"/>
        <v>11500000</v>
      </c>
      <c r="E138" s="210">
        <f t="shared" si="33"/>
        <v>11500000</v>
      </c>
      <c r="F138" s="92">
        <f t="shared" si="33"/>
        <v>13000000</v>
      </c>
      <c r="G138" s="210">
        <f>G139</f>
        <v>13000000</v>
      </c>
      <c r="H138" s="332">
        <f>G138/E138*100</f>
        <v>113.04347826086956</v>
      </c>
      <c r="I138" s="210">
        <f>I139</f>
        <v>13000000</v>
      </c>
      <c r="J138" s="345">
        <f>I138/G138*100</f>
        <v>100</v>
      </c>
      <c r="K138" s="210">
        <f>K139</f>
        <v>13000000</v>
      </c>
      <c r="L138" s="345">
        <f>K138/I138*100</f>
        <v>100</v>
      </c>
      <c r="N138" s="221"/>
      <c r="O138" s="221"/>
      <c r="P138" s="221"/>
    </row>
    <row r="139" spans="1:16" s="218" customFormat="1" ht="27">
      <c r="A139" s="215" t="s">
        <v>127</v>
      </c>
      <c r="B139" s="216" t="s">
        <v>149</v>
      </c>
      <c r="C139" s="217">
        <v>10577413</v>
      </c>
      <c r="D139" s="217">
        <v>11500000</v>
      </c>
      <c r="E139" s="217">
        <v>11500000</v>
      </c>
      <c r="F139" s="89">
        <v>13000000</v>
      </c>
      <c r="G139" s="217">
        <v>13000000</v>
      </c>
      <c r="H139" s="330">
        <f>G139/E139*100</f>
        <v>113.04347826086956</v>
      </c>
      <c r="I139" s="217">
        <v>13000000</v>
      </c>
      <c r="J139" s="346">
        <f>I139/G139*100</f>
        <v>100</v>
      </c>
      <c r="K139" s="217">
        <v>13000000</v>
      </c>
      <c r="L139" s="346">
        <f>K139/I139*100</f>
        <v>100</v>
      </c>
      <c r="N139" s="221"/>
      <c r="O139" s="221"/>
      <c r="P139" s="221"/>
    </row>
    <row r="140" spans="1:16" s="218" customFormat="1" ht="13.5">
      <c r="A140" s="244"/>
      <c r="B140" s="245"/>
      <c r="C140" s="217"/>
      <c r="D140" s="217"/>
      <c r="E140" s="217"/>
      <c r="F140" s="89"/>
      <c r="G140" s="217"/>
      <c r="H140" s="330"/>
      <c r="I140" s="217"/>
      <c r="J140" s="345"/>
      <c r="K140" s="217"/>
      <c r="L140" s="345"/>
      <c r="N140" s="221"/>
      <c r="O140" s="221"/>
      <c r="P140" s="221"/>
    </row>
    <row r="141" spans="1:16" s="218" customFormat="1" ht="12.75">
      <c r="A141" s="246" t="s">
        <v>233</v>
      </c>
      <c r="B141" s="226" t="s">
        <v>163</v>
      </c>
      <c r="C141" s="210">
        <f aca="true" t="shared" si="34" ref="C141:F143">C142</f>
        <v>1185292428</v>
      </c>
      <c r="D141" s="210">
        <f t="shared" si="34"/>
        <v>1076400000</v>
      </c>
      <c r="E141" s="210">
        <f t="shared" si="34"/>
        <v>1206400000</v>
      </c>
      <c r="F141" s="92">
        <f t="shared" si="34"/>
        <v>1236400000</v>
      </c>
      <c r="G141" s="210">
        <f>G142</f>
        <v>1270000000</v>
      </c>
      <c r="H141" s="332">
        <f>G141/E141*100</f>
        <v>105.27188328912467</v>
      </c>
      <c r="I141" s="210">
        <f>I142</f>
        <v>1350000000</v>
      </c>
      <c r="J141" s="345">
        <f>I141/G141*100</f>
        <v>106.29921259842521</v>
      </c>
      <c r="K141" s="210">
        <f>K142</f>
        <v>1370000000</v>
      </c>
      <c r="L141" s="345">
        <f>K141/I141*100</f>
        <v>101.48148148148148</v>
      </c>
      <c r="M141" s="227"/>
      <c r="N141" s="221"/>
      <c r="O141" s="221"/>
      <c r="P141" s="221"/>
    </row>
    <row r="142" spans="1:16" s="218" customFormat="1" ht="25.5">
      <c r="A142" s="228">
        <v>37</v>
      </c>
      <c r="B142" s="226" t="s">
        <v>129</v>
      </c>
      <c r="C142" s="210">
        <f t="shared" si="34"/>
        <v>1185292428</v>
      </c>
      <c r="D142" s="210">
        <f t="shared" si="34"/>
        <v>1076400000</v>
      </c>
      <c r="E142" s="210">
        <f t="shared" si="34"/>
        <v>1206400000</v>
      </c>
      <c r="F142" s="92">
        <f t="shared" si="34"/>
        <v>1236400000</v>
      </c>
      <c r="G142" s="210">
        <f>G143</f>
        <v>1270000000</v>
      </c>
      <c r="H142" s="332">
        <f>G142/E142*100</f>
        <v>105.27188328912467</v>
      </c>
      <c r="I142" s="210">
        <f>I143</f>
        <v>1350000000</v>
      </c>
      <c r="J142" s="345">
        <f>I142/G142*100</f>
        <v>106.29921259842521</v>
      </c>
      <c r="K142" s="210">
        <f>K143</f>
        <v>1370000000</v>
      </c>
      <c r="L142" s="345">
        <f>K142/I142*100</f>
        <v>101.48148148148148</v>
      </c>
      <c r="N142" s="221"/>
      <c r="O142" s="221"/>
      <c r="P142" s="221"/>
    </row>
    <row r="143" spans="1:16" s="218" customFormat="1" ht="12.75">
      <c r="A143" s="226">
        <v>371</v>
      </c>
      <c r="B143" s="226" t="s">
        <v>126</v>
      </c>
      <c r="C143" s="210">
        <f t="shared" si="34"/>
        <v>1185292428</v>
      </c>
      <c r="D143" s="210">
        <f t="shared" si="34"/>
        <v>1076400000</v>
      </c>
      <c r="E143" s="210">
        <f t="shared" si="34"/>
        <v>1206400000</v>
      </c>
      <c r="F143" s="92">
        <f t="shared" si="34"/>
        <v>1236400000</v>
      </c>
      <c r="G143" s="210">
        <f>G144</f>
        <v>1270000000</v>
      </c>
      <c r="H143" s="332">
        <f>G143/E143*100</f>
        <v>105.27188328912467</v>
      </c>
      <c r="I143" s="210">
        <f>I144</f>
        <v>1350000000</v>
      </c>
      <c r="J143" s="345">
        <f>I143/G143*100</f>
        <v>106.29921259842521</v>
      </c>
      <c r="K143" s="210">
        <f>K144</f>
        <v>1370000000</v>
      </c>
      <c r="L143" s="345">
        <f>K143/I143*100</f>
        <v>101.48148148148148</v>
      </c>
      <c r="N143" s="221"/>
      <c r="O143" s="221"/>
      <c r="P143" s="221"/>
    </row>
    <row r="144" spans="1:16" s="218" customFormat="1" ht="27">
      <c r="A144" s="215" t="s">
        <v>127</v>
      </c>
      <c r="B144" s="216" t="s">
        <v>149</v>
      </c>
      <c r="C144" s="217">
        <f>1185292428</f>
        <v>1185292428</v>
      </c>
      <c r="D144" s="217">
        <v>1076400000</v>
      </c>
      <c r="E144" s="217">
        <v>1206400000</v>
      </c>
      <c r="F144" s="89">
        <v>1236400000</v>
      </c>
      <c r="G144" s="217">
        <v>1270000000</v>
      </c>
      <c r="H144" s="330">
        <f>G144/E144*100</f>
        <v>105.27188328912467</v>
      </c>
      <c r="I144" s="217">
        <v>1350000000</v>
      </c>
      <c r="J144" s="346">
        <f>I144/G144*100</f>
        <v>106.29921259842521</v>
      </c>
      <c r="K144" s="217">
        <v>1370000000</v>
      </c>
      <c r="L144" s="346">
        <f>K144/I144*100</f>
        <v>101.48148148148148</v>
      </c>
      <c r="N144" s="221"/>
      <c r="O144" s="221"/>
      <c r="P144" s="221"/>
    </row>
    <row r="145" spans="1:16" s="218" customFormat="1" ht="13.5">
      <c r="A145" s="215"/>
      <c r="B145" s="216"/>
      <c r="C145" s="217"/>
      <c r="D145" s="217"/>
      <c r="E145" s="217"/>
      <c r="F145" s="89"/>
      <c r="G145" s="217"/>
      <c r="H145" s="330"/>
      <c r="I145" s="217"/>
      <c r="J145" s="346"/>
      <c r="K145" s="217"/>
      <c r="L145" s="346"/>
      <c r="N145" s="221"/>
      <c r="O145" s="221"/>
      <c r="P145" s="221"/>
    </row>
    <row r="146" spans="1:16" s="218" customFormat="1" ht="12.75">
      <c r="A146" s="246" t="s">
        <v>234</v>
      </c>
      <c r="B146" s="226" t="s">
        <v>132</v>
      </c>
      <c r="C146" s="210">
        <f aca="true" t="shared" si="35" ref="C146:F148">C147</f>
        <v>158728394</v>
      </c>
      <c r="D146" s="210">
        <f t="shared" si="35"/>
        <v>163176000</v>
      </c>
      <c r="E146" s="210">
        <f t="shared" si="35"/>
        <v>163176000</v>
      </c>
      <c r="F146" s="92">
        <f t="shared" si="35"/>
        <v>163176000</v>
      </c>
      <c r="G146" s="210">
        <f>G147</f>
        <v>170000000</v>
      </c>
      <c r="H146" s="332">
        <f>G146/E146*100</f>
        <v>104.1819875471883</v>
      </c>
      <c r="I146" s="210">
        <f>I147</f>
        <v>180000000</v>
      </c>
      <c r="J146" s="345">
        <f>I146/G146*100</f>
        <v>105.88235294117648</v>
      </c>
      <c r="K146" s="210">
        <f>K147</f>
        <v>180000000</v>
      </c>
      <c r="L146" s="345">
        <f>K146/I146*100</f>
        <v>100</v>
      </c>
      <c r="N146" s="221"/>
      <c r="O146" s="221"/>
      <c r="P146" s="221"/>
    </row>
    <row r="147" spans="1:16" s="218" customFormat="1" ht="25.5">
      <c r="A147" s="228">
        <v>37</v>
      </c>
      <c r="B147" s="226" t="s">
        <v>129</v>
      </c>
      <c r="C147" s="210">
        <f t="shared" si="35"/>
        <v>158728394</v>
      </c>
      <c r="D147" s="210">
        <f t="shared" si="35"/>
        <v>163176000</v>
      </c>
      <c r="E147" s="210">
        <f t="shared" si="35"/>
        <v>163176000</v>
      </c>
      <c r="F147" s="92">
        <f t="shared" si="35"/>
        <v>163176000</v>
      </c>
      <c r="G147" s="210">
        <f>G148</f>
        <v>170000000</v>
      </c>
      <c r="H147" s="332">
        <f>G147/E147*100</f>
        <v>104.1819875471883</v>
      </c>
      <c r="I147" s="210">
        <f>I148</f>
        <v>180000000</v>
      </c>
      <c r="J147" s="345">
        <f>I147/G147*100</f>
        <v>105.88235294117648</v>
      </c>
      <c r="K147" s="210">
        <f>K148</f>
        <v>180000000</v>
      </c>
      <c r="L147" s="345">
        <f>K147/I147*100</f>
        <v>100</v>
      </c>
      <c r="N147" s="221"/>
      <c r="O147" s="221"/>
      <c r="P147" s="221"/>
    </row>
    <row r="148" spans="1:16" s="218" customFormat="1" ht="12.75">
      <c r="A148" s="226">
        <v>371</v>
      </c>
      <c r="B148" s="226" t="s">
        <v>126</v>
      </c>
      <c r="C148" s="210">
        <f t="shared" si="35"/>
        <v>158728394</v>
      </c>
      <c r="D148" s="210">
        <f t="shared" si="35"/>
        <v>163176000</v>
      </c>
      <c r="E148" s="210">
        <f t="shared" si="35"/>
        <v>163176000</v>
      </c>
      <c r="F148" s="92">
        <f t="shared" si="35"/>
        <v>163176000</v>
      </c>
      <c r="G148" s="210">
        <f>G149</f>
        <v>170000000</v>
      </c>
      <c r="H148" s="332">
        <f>G148/E148*100</f>
        <v>104.1819875471883</v>
      </c>
      <c r="I148" s="210">
        <f>I149</f>
        <v>180000000</v>
      </c>
      <c r="J148" s="345">
        <f>I148/G148*100</f>
        <v>105.88235294117648</v>
      </c>
      <c r="K148" s="210">
        <f>K149</f>
        <v>180000000</v>
      </c>
      <c r="L148" s="345">
        <f>K148/I148*100</f>
        <v>100</v>
      </c>
      <c r="N148" s="221"/>
      <c r="O148" s="221"/>
      <c r="P148" s="221"/>
    </row>
    <row r="149" spans="1:16" s="218" customFormat="1" ht="27">
      <c r="A149" s="216" t="s">
        <v>127</v>
      </c>
      <c r="B149" s="216" t="s">
        <v>149</v>
      </c>
      <c r="C149" s="217">
        <v>158728394</v>
      </c>
      <c r="D149" s="217">
        <v>163176000</v>
      </c>
      <c r="E149" s="217">
        <v>163176000</v>
      </c>
      <c r="F149" s="89">
        <v>163176000</v>
      </c>
      <c r="G149" s="217">
        <v>170000000</v>
      </c>
      <c r="H149" s="330">
        <f>G149/E149*100</f>
        <v>104.1819875471883</v>
      </c>
      <c r="I149" s="217">
        <v>180000000</v>
      </c>
      <c r="J149" s="346">
        <f>I149/G149*100</f>
        <v>105.88235294117648</v>
      </c>
      <c r="K149" s="217">
        <v>180000000</v>
      </c>
      <c r="L149" s="346">
        <f>K149/I149*100</f>
        <v>100</v>
      </c>
      <c r="N149" s="221"/>
      <c r="O149" s="221"/>
      <c r="P149" s="221"/>
    </row>
    <row r="150" spans="1:16" s="218" customFormat="1" ht="13.5">
      <c r="A150" s="244"/>
      <c r="B150" s="245"/>
      <c r="C150" s="217"/>
      <c r="D150" s="217"/>
      <c r="E150" s="217"/>
      <c r="F150" s="89"/>
      <c r="G150" s="217"/>
      <c r="H150" s="330"/>
      <c r="I150" s="217"/>
      <c r="J150" s="345"/>
      <c r="K150" s="217"/>
      <c r="L150" s="345"/>
      <c r="N150" s="221"/>
      <c r="O150" s="221"/>
      <c r="P150" s="221"/>
    </row>
    <row r="151" spans="1:16" s="218" customFormat="1" ht="12.75">
      <c r="A151" s="236" t="s">
        <v>235</v>
      </c>
      <c r="B151" s="226" t="s">
        <v>134</v>
      </c>
      <c r="C151" s="210">
        <f aca="true" t="shared" si="36" ref="C151:F153">C152</f>
        <v>3663793</v>
      </c>
      <c r="D151" s="210">
        <f t="shared" si="36"/>
        <v>3220000</v>
      </c>
      <c r="E151" s="210">
        <f t="shared" si="36"/>
        <v>3220000</v>
      </c>
      <c r="F151" s="92">
        <f t="shared" si="36"/>
        <v>3220000</v>
      </c>
      <c r="G151" s="210">
        <f>G152</f>
        <v>3500000</v>
      </c>
      <c r="H151" s="332">
        <f>G151/E151*100</f>
        <v>108.69565217391303</v>
      </c>
      <c r="I151" s="210">
        <f>I152</f>
        <v>3500000</v>
      </c>
      <c r="J151" s="332">
        <f>I151/G151*100</f>
        <v>100</v>
      </c>
      <c r="K151" s="210">
        <f>K152</f>
        <v>3500000</v>
      </c>
      <c r="L151" s="332">
        <f>K151/I151*100</f>
        <v>100</v>
      </c>
      <c r="N151" s="221"/>
      <c r="O151" s="221"/>
      <c r="P151" s="221"/>
    </row>
    <row r="152" spans="1:16" s="218" customFormat="1" ht="25.5">
      <c r="A152" s="228">
        <v>37</v>
      </c>
      <c r="B152" s="226" t="s">
        <v>129</v>
      </c>
      <c r="C152" s="210">
        <f t="shared" si="36"/>
        <v>3663793</v>
      </c>
      <c r="D152" s="210">
        <f t="shared" si="36"/>
        <v>3220000</v>
      </c>
      <c r="E152" s="210">
        <f t="shared" si="36"/>
        <v>3220000</v>
      </c>
      <c r="F152" s="92">
        <f t="shared" si="36"/>
        <v>3220000</v>
      </c>
      <c r="G152" s="210">
        <f>G153</f>
        <v>3500000</v>
      </c>
      <c r="H152" s="332">
        <f>G152/E152*100</f>
        <v>108.69565217391303</v>
      </c>
      <c r="I152" s="210">
        <f>I153</f>
        <v>3500000</v>
      </c>
      <c r="J152" s="332">
        <f>I152/G152*100</f>
        <v>100</v>
      </c>
      <c r="K152" s="210">
        <f>K153</f>
        <v>3500000</v>
      </c>
      <c r="L152" s="332">
        <f>K152/I152*100</f>
        <v>100</v>
      </c>
      <c r="N152" s="221"/>
      <c r="O152" s="221"/>
      <c r="P152" s="221"/>
    </row>
    <row r="153" spans="1:16" s="218" customFormat="1" ht="12.75">
      <c r="A153" s="226">
        <v>371</v>
      </c>
      <c r="B153" s="226" t="s">
        <v>126</v>
      </c>
      <c r="C153" s="210">
        <f t="shared" si="36"/>
        <v>3663793</v>
      </c>
      <c r="D153" s="210">
        <f t="shared" si="36"/>
        <v>3220000</v>
      </c>
      <c r="E153" s="210">
        <f t="shared" si="36"/>
        <v>3220000</v>
      </c>
      <c r="F153" s="92">
        <f t="shared" si="36"/>
        <v>3220000</v>
      </c>
      <c r="G153" s="210">
        <f>G154</f>
        <v>3500000</v>
      </c>
      <c r="H153" s="332">
        <f>G153/E153*100</f>
        <v>108.69565217391303</v>
      </c>
      <c r="I153" s="210">
        <f>I154</f>
        <v>3500000</v>
      </c>
      <c r="J153" s="332">
        <f>I153/G153*100</f>
        <v>100</v>
      </c>
      <c r="K153" s="210">
        <f>K154</f>
        <v>3500000</v>
      </c>
      <c r="L153" s="332">
        <f>K153/I153*100</f>
        <v>100</v>
      </c>
      <c r="N153" s="221"/>
      <c r="O153" s="221"/>
      <c r="P153" s="221"/>
    </row>
    <row r="154" spans="1:16" s="218" customFormat="1" ht="27">
      <c r="A154" s="215" t="s">
        <v>127</v>
      </c>
      <c r="B154" s="216" t="s">
        <v>149</v>
      </c>
      <c r="C154" s="217">
        <v>3663793</v>
      </c>
      <c r="D154" s="217">
        <v>3220000</v>
      </c>
      <c r="E154" s="217">
        <v>3220000</v>
      </c>
      <c r="F154" s="89">
        <v>3220000</v>
      </c>
      <c r="G154" s="217">
        <v>3500000</v>
      </c>
      <c r="H154" s="330">
        <f>G154/E154*100</f>
        <v>108.69565217391303</v>
      </c>
      <c r="I154" s="217">
        <v>3500000</v>
      </c>
      <c r="J154" s="330">
        <f>I154/G154*100</f>
        <v>100</v>
      </c>
      <c r="K154" s="217">
        <v>3500000</v>
      </c>
      <c r="L154" s="330">
        <f>K154/I154*100</f>
        <v>100</v>
      </c>
      <c r="N154" s="221"/>
      <c r="O154" s="221"/>
      <c r="P154" s="221"/>
    </row>
    <row r="155" spans="1:16" s="218" customFormat="1" ht="13.5">
      <c r="A155" s="215"/>
      <c r="B155" s="216"/>
      <c r="C155" s="217"/>
      <c r="D155" s="217"/>
      <c r="E155" s="217"/>
      <c r="F155" s="89"/>
      <c r="G155" s="217"/>
      <c r="H155" s="330"/>
      <c r="I155" s="217"/>
      <c r="J155" s="346"/>
      <c r="K155" s="217"/>
      <c r="L155" s="346"/>
      <c r="N155" s="221"/>
      <c r="O155" s="221"/>
      <c r="P155" s="221"/>
    </row>
    <row r="156" spans="1:16" s="242" customFormat="1" ht="24.75" customHeight="1">
      <c r="A156" s="219" t="s">
        <v>236</v>
      </c>
      <c r="B156" s="226" t="s">
        <v>221</v>
      </c>
      <c r="C156" s="210">
        <f aca="true" t="shared" si="37" ref="C156:K157">C157</f>
        <v>19332313</v>
      </c>
      <c r="D156" s="210">
        <f t="shared" si="37"/>
        <v>30000000</v>
      </c>
      <c r="E156" s="210">
        <f t="shared" si="37"/>
        <v>30000000</v>
      </c>
      <c r="F156" s="92">
        <f t="shared" si="37"/>
        <v>25000000</v>
      </c>
      <c r="G156" s="210">
        <f t="shared" si="37"/>
        <v>25000000</v>
      </c>
      <c r="H156" s="332">
        <f>G156/E156*100</f>
        <v>83.33333333333334</v>
      </c>
      <c r="I156" s="210">
        <f t="shared" si="37"/>
        <v>30000000</v>
      </c>
      <c r="J156" s="332">
        <f>I156/G156*100</f>
        <v>120</v>
      </c>
      <c r="K156" s="210">
        <f t="shared" si="37"/>
        <v>30000000</v>
      </c>
      <c r="L156" s="332">
        <f>K156/I156*100</f>
        <v>100</v>
      </c>
      <c r="N156" s="241"/>
      <c r="O156" s="241"/>
      <c r="P156" s="241"/>
    </row>
    <row r="157" spans="1:16" s="218" customFormat="1" ht="25.5">
      <c r="A157" s="228">
        <v>37</v>
      </c>
      <c r="B157" s="226" t="s">
        <v>129</v>
      </c>
      <c r="C157" s="210">
        <f>C158</f>
        <v>19332313</v>
      </c>
      <c r="D157" s="210">
        <f>D158</f>
        <v>30000000</v>
      </c>
      <c r="E157" s="210">
        <f>E158</f>
        <v>30000000</v>
      </c>
      <c r="F157" s="92">
        <f>F158</f>
        <v>25000000</v>
      </c>
      <c r="G157" s="210">
        <f t="shared" si="37"/>
        <v>25000000</v>
      </c>
      <c r="H157" s="332">
        <f>G157/E157*100</f>
        <v>83.33333333333334</v>
      </c>
      <c r="I157" s="210">
        <f t="shared" si="37"/>
        <v>30000000</v>
      </c>
      <c r="J157" s="332">
        <f>I157/G157*100</f>
        <v>120</v>
      </c>
      <c r="K157" s="210">
        <f t="shared" si="37"/>
        <v>30000000</v>
      </c>
      <c r="L157" s="332">
        <f>K157/I157*100</f>
        <v>100</v>
      </c>
      <c r="N157" s="221"/>
      <c r="O157" s="221"/>
      <c r="P157" s="221"/>
    </row>
    <row r="158" spans="1:16" s="218" customFormat="1" ht="12.75">
      <c r="A158" s="226">
        <v>371</v>
      </c>
      <c r="B158" s="226" t="s">
        <v>126</v>
      </c>
      <c r="C158" s="210">
        <f aca="true" t="shared" si="38" ref="C158:K158">SUM(C159)</f>
        <v>19332313</v>
      </c>
      <c r="D158" s="210">
        <f t="shared" si="38"/>
        <v>30000000</v>
      </c>
      <c r="E158" s="210">
        <f t="shared" si="38"/>
        <v>30000000</v>
      </c>
      <c r="F158" s="92">
        <f t="shared" si="38"/>
        <v>25000000</v>
      </c>
      <c r="G158" s="210">
        <f t="shared" si="38"/>
        <v>25000000</v>
      </c>
      <c r="H158" s="332">
        <f>G158/E158*100</f>
        <v>83.33333333333334</v>
      </c>
      <c r="I158" s="210">
        <f t="shared" si="38"/>
        <v>30000000</v>
      </c>
      <c r="J158" s="332">
        <f>I158/G158*100</f>
        <v>120</v>
      </c>
      <c r="K158" s="210">
        <f t="shared" si="38"/>
        <v>30000000</v>
      </c>
      <c r="L158" s="332">
        <f>K158/I158*100</f>
        <v>100</v>
      </c>
      <c r="N158" s="221"/>
      <c r="O158" s="221"/>
      <c r="P158" s="221"/>
    </row>
    <row r="159" spans="1:16" s="218" customFormat="1" ht="27">
      <c r="A159" s="215" t="s">
        <v>127</v>
      </c>
      <c r="B159" s="216" t="s">
        <v>149</v>
      </c>
      <c r="C159" s="217">
        <v>19332313</v>
      </c>
      <c r="D159" s="217">
        <v>30000000</v>
      </c>
      <c r="E159" s="217">
        <v>30000000</v>
      </c>
      <c r="F159" s="89">
        <v>25000000</v>
      </c>
      <c r="G159" s="217">
        <v>25000000</v>
      </c>
      <c r="H159" s="330">
        <f>G159/E159*100</f>
        <v>83.33333333333334</v>
      </c>
      <c r="I159" s="217">
        <v>30000000</v>
      </c>
      <c r="J159" s="330">
        <f>I159/G159*100</f>
        <v>120</v>
      </c>
      <c r="K159" s="217">
        <v>30000000</v>
      </c>
      <c r="L159" s="330">
        <f>K159/I159*100</f>
        <v>100</v>
      </c>
      <c r="N159" s="221"/>
      <c r="O159" s="221"/>
      <c r="P159" s="221"/>
    </row>
    <row r="160" spans="1:16" s="218" customFormat="1" ht="13.5">
      <c r="A160" s="244"/>
      <c r="B160" s="245"/>
      <c r="C160" s="217"/>
      <c r="D160" s="217"/>
      <c r="E160" s="217"/>
      <c r="F160" s="89"/>
      <c r="G160" s="217"/>
      <c r="H160" s="330"/>
      <c r="I160" s="217"/>
      <c r="J160" s="345"/>
      <c r="K160" s="217"/>
      <c r="L160" s="345"/>
      <c r="N160" s="221"/>
      <c r="O160" s="221"/>
      <c r="P160" s="221"/>
    </row>
    <row r="161" spans="1:16" s="218" customFormat="1" ht="12.75">
      <c r="A161" s="246" t="s">
        <v>237</v>
      </c>
      <c r="B161" s="226" t="s">
        <v>135</v>
      </c>
      <c r="C161" s="210">
        <f aca="true" t="shared" si="39" ref="C161:F163">C162</f>
        <v>1603532</v>
      </c>
      <c r="D161" s="210">
        <f t="shared" si="39"/>
        <v>276000</v>
      </c>
      <c r="E161" s="210">
        <f t="shared" si="39"/>
        <v>276000</v>
      </c>
      <c r="F161" s="92">
        <f t="shared" si="39"/>
        <v>276000</v>
      </c>
      <c r="G161" s="210">
        <f>G162</f>
        <v>100000</v>
      </c>
      <c r="H161" s="332">
        <f>G161/E161*100</f>
        <v>36.231884057971016</v>
      </c>
      <c r="I161" s="210">
        <f>I162</f>
        <v>0</v>
      </c>
      <c r="J161" s="345">
        <f aca="true" t="shared" si="40" ref="J161:J171">I161/G161*100</f>
        <v>0</v>
      </c>
      <c r="K161" s="210">
        <f>K162</f>
        <v>0</v>
      </c>
      <c r="L161" s="345" t="e">
        <f>K161/I161*100</f>
        <v>#DIV/0!</v>
      </c>
      <c r="N161" s="221"/>
      <c r="O161" s="221"/>
      <c r="P161" s="221"/>
    </row>
    <row r="162" spans="1:16" s="218" customFormat="1" ht="25.5">
      <c r="A162" s="228">
        <v>37</v>
      </c>
      <c r="B162" s="226" t="s">
        <v>129</v>
      </c>
      <c r="C162" s="210">
        <f t="shared" si="39"/>
        <v>1603532</v>
      </c>
      <c r="D162" s="210">
        <f t="shared" si="39"/>
        <v>276000</v>
      </c>
      <c r="E162" s="210">
        <f t="shared" si="39"/>
        <v>276000</v>
      </c>
      <c r="F162" s="92">
        <f t="shared" si="39"/>
        <v>276000</v>
      </c>
      <c r="G162" s="210">
        <f>G163</f>
        <v>100000</v>
      </c>
      <c r="H162" s="332">
        <f>G162/E162*100</f>
        <v>36.231884057971016</v>
      </c>
      <c r="I162" s="210">
        <f>I163</f>
        <v>0</v>
      </c>
      <c r="J162" s="345">
        <f t="shared" si="40"/>
        <v>0</v>
      </c>
      <c r="K162" s="210">
        <f>K163</f>
        <v>0</v>
      </c>
      <c r="L162" s="345" t="e">
        <f>K162/I162*100</f>
        <v>#DIV/0!</v>
      </c>
      <c r="N162" s="221"/>
      <c r="O162" s="221"/>
      <c r="P162" s="221"/>
    </row>
    <row r="163" spans="1:16" s="218" customFormat="1" ht="12.75">
      <c r="A163" s="226">
        <v>371</v>
      </c>
      <c r="B163" s="226" t="s">
        <v>126</v>
      </c>
      <c r="C163" s="210">
        <f t="shared" si="39"/>
        <v>1603532</v>
      </c>
      <c r="D163" s="210">
        <f t="shared" si="39"/>
        <v>276000</v>
      </c>
      <c r="E163" s="210">
        <f t="shared" si="39"/>
        <v>276000</v>
      </c>
      <c r="F163" s="92">
        <f t="shared" si="39"/>
        <v>276000</v>
      </c>
      <c r="G163" s="210">
        <f>G164</f>
        <v>100000</v>
      </c>
      <c r="H163" s="332">
        <f>G163/E163*100</f>
        <v>36.231884057971016</v>
      </c>
      <c r="I163" s="210">
        <f>I164</f>
        <v>0</v>
      </c>
      <c r="J163" s="345">
        <f t="shared" si="40"/>
        <v>0</v>
      </c>
      <c r="K163" s="210">
        <f>K164</f>
        <v>0</v>
      </c>
      <c r="L163" s="345" t="e">
        <f>K163/I163*100</f>
        <v>#DIV/0!</v>
      </c>
      <c r="N163" s="221"/>
      <c r="O163" s="221"/>
      <c r="P163" s="221"/>
    </row>
    <row r="164" spans="1:16" s="218" customFormat="1" ht="27">
      <c r="A164" s="215" t="s">
        <v>127</v>
      </c>
      <c r="B164" s="216" t="s">
        <v>149</v>
      </c>
      <c r="C164" s="217">
        <v>1603532</v>
      </c>
      <c r="D164" s="217">
        <v>276000</v>
      </c>
      <c r="E164" s="217">
        <v>276000</v>
      </c>
      <c r="F164" s="89">
        <v>276000</v>
      </c>
      <c r="G164" s="217">
        <v>100000</v>
      </c>
      <c r="H164" s="330">
        <f>G164/E164*100</f>
        <v>36.231884057971016</v>
      </c>
      <c r="I164" s="217"/>
      <c r="J164" s="346">
        <f t="shared" si="40"/>
        <v>0</v>
      </c>
      <c r="K164" s="217"/>
      <c r="L164" s="346" t="e">
        <f>K164/I164*100</f>
        <v>#DIV/0!</v>
      </c>
      <c r="N164" s="221"/>
      <c r="O164" s="221"/>
      <c r="P164" s="221"/>
    </row>
    <row r="165" spans="1:16" s="218" customFormat="1" ht="13.5">
      <c r="A165" s="215"/>
      <c r="B165" s="216"/>
      <c r="C165" s="217"/>
      <c r="D165" s="217"/>
      <c r="E165" s="217"/>
      <c r="F165" s="89"/>
      <c r="G165" s="217"/>
      <c r="H165" s="330"/>
      <c r="I165" s="217"/>
      <c r="J165" s="346"/>
      <c r="K165" s="217"/>
      <c r="L165" s="346"/>
      <c r="N165" s="221"/>
      <c r="O165" s="221"/>
      <c r="P165" s="221"/>
    </row>
    <row r="166" spans="1:16" s="218" customFormat="1" ht="33.75" customHeight="1">
      <c r="A166" s="236" t="s">
        <v>238</v>
      </c>
      <c r="B166" s="253" t="s">
        <v>185</v>
      </c>
      <c r="C166" s="210">
        <f aca="true" t="shared" si="41" ref="C166:K167">C167</f>
        <v>92496356</v>
      </c>
      <c r="D166" s="210">
        <f t="shared" si="41"/>
        <v>87400000</v>
      </c>
      <c r="E166" s="210">
        <f t="shared" si="41"/>
        <v>87400000</v>
      </c>
      <c r="F166" s="92">
        <f t="shared" si="41"/>
        <v>97400000</v>
      </c>
      <c r="G166" s="210">
        <f t="shared" si="41"/>
        <v>102000000</v>
      </c>
      <c r="H166" s="332">
        <f aca="true" t="shared" si="42" ref="H166:H171">G166/E166*100</f>
        <v>116.70480549199085</v>
      </c>
      <c r="I166" s="210">
        <f t="shared" si="41"/>
        <v>105000000</v>
      </c>
      <c r="J166" s="345">
        <f t="shared" si="40"/>
        <v>102.94117647058823</v>
      </c>
      <c r="K166" s="210">
        <f t="shared" si="41"/>
        <v>108000000</v>
      </c>
      <c r="L166" s="345">
        <f aca="true" t="shared" si="43" ref="L166:L171">K166/I166*100</f>
        <v>102.85714285714285</v>
      </c>
      <c r="N166" s="221"/>
      <c r="O166" s="221"/>
      <c r="P166" s="221"/>
    </row>
    <row r="167" spans="1:16" s="218" customFormat="1" ht="25.5">
      <c r="A167" s="228">
        <v>37</v>
      </c>
      <c r="B167" s="226" t="s">
        <v>129</v>
      </c>
      <c r="C167" s="210">
        <f t="shared" si="41"/>
        <v>92496356</v>
      </c>
      <c r="D167" s="210">
        <f t="shared" si="41"/>
        <v>87400000</v>
      </c>
      <c r="E167" s="210">
        <f t="shared" si="41"/>
        <v>87400000</v>
      </c>
      <c r="F167" s="92">
        <f t="shared" si="41"/>
        <v>97400000</v>
      </c>
      <c r="G167" s="210">
        <f t="shared" si="41"/>
        <v>102000000</v>
      </c>
      <c r="H167" s="332">
        <f t="shared" si="42"/>
        <v>116.70480549199085</v>
      </c>
      <c r="I167" s="210">
        <f t="shared" si="41"/>
        <v>105000000</v>
      </c>
      <c r="J167" s="345">
        <f t="shared" si="40"/>
        <v>102.94117647058823</v>
      </c>
      <c r="K167" s="210">
        <f t="shared" si="41"/>
        <v>108000000</v>
      </c>
      <c r="L167" s="345">
        <f t="shared" si="43"/>
        <v>102.85714285714285</v>
      </c>
      <c r="N167" s="221"/>
      <c r="O167" s="221"/>
      <c r="P167" s="221"/>
    </row>
    <row r="168" spans="1:16" s="218" customFormat="1" ht="12.75">
      <c r="A168" s="226">
        <v>371</v>
      </c>
      <c r="B168" s="226" t="s">
        <v>126</v>
      </c>
      <c r="C168" s="210">
        <f>SUM(C169:C171)</f>
        <v>92496356</v>
      </c>
      <c r="D168" s="210">
        <f>SUM(D169:D171)</f>
        <v>87400000</v>
      </c>
      <c r="E168" s="210">
        <f>SUM(E169:E171)</f>
        <v>87400000</v>
      </c>
      <c r="F168" s="92">
        <f>SUM(F169:F171)</f>
        <v>97400000</v>
      </c>
      <c r="G168" s="210">
        <f>SUM(G169:G171)</f>
        <v>102000000</v>
      </c>
      <c r="H168" s="332">
        <f t="shared" si="42"/>
        <v>116.70480549199085</v>
      </c>
      <c r="I168" s="210">
        <f>SUM(I169:I171)</f>
        <v>105000000</v>
      </c>
      <c r="J168" s="345">
        <f t="shared" si="40"/>
        <v>102.94117647058823</v>
      </c>
      <c r="K168" s="210">
        <f>SUM(K169:K171)</f>
        <v>108000000</v>
      </c>
      <c r="L168" s="345">
        <f t="shared" si="43"/>
        <v>102.85714285714285</v>
      </c>
      <c r="M168" s="221"/>
      <c r="N168" s="221"/>
      <c r="O168" s="221"/>
      <c r="P168" s="221"/>
    </row>
    <row r="169" spans="1:16" s="218" customFormat="1" ht="27">
      <c r="A169" s="231">
        <v>3711</v>
      </c>
      <c r="B169" s="216" t="s">
        <v>149</v>
      </c>
      <c r="C169" s="217">
        <v>10024912</v>
      </c>
      <c r="D169" s="217">
        <v>8832000</v>
      </c>
      <c r="E169" s="217">
        <v>8832000</v>
      </c>
      <c r="F169" s="89">
        <v>9832000</v>
      </c>
      <c r="G169" s="217">
        <v>11000000</v>
      </c>
      <c r="H169" s="330">
        <f t="shared" si="42"/>
        <v>124.54710144927536</v>
      </c>
      <c r="I169" s="217">
        <v>11400000</v>
      </c>
      <c r="J169" s="346">
        <f t="shared" si="40"/>
        <v>103.63636363636364</v>
      </c>
      <c r="K169" s="217">
        <v>11700000</v>
      </c>
      <c r="L169" s="346">
        <f t="shared" si="43"/>
        <v>102.63157894736842</v>
      </c>
      <c r="M169" s="221"/>
      <c r="N169" s="227"/>
      <c r="O169" s="221"/>
      <c r="P169" s="221"/>
    </row>
    <row r="170" spans="1:16" s="218" customFormat="1" ht="27">
      <c r="A170" s="215" t="s">
        <v>133</v>
      </c>
      <c r="B170" s="216" t="s">
        <v>148</v>
      </c>
      <c r="C170" s="217">
        <v>51450184</v>
      </c>
      <c r="D170" s="217">
        <v>48208000</v>
      </c>
      <c r="E170" s="217">
        <v>48208000</v>
      </c>
      <c r="F170" s="89">
        <v>53208000</v>
      </c>
      <c r="G170" s="217">
        <v>56800000</v>
      </c>
      <c r="H170" s="330">
        <f t="shared" si="42"/>
        <v>117.82276800531034</v>
      </c>
      <c r="I170" s="217">
        <v>58400000</v>
      </c>
      <c r="J170" s="346">
        <f t="shared" si="40"/>
        <v>102.8169014084507</v>
      </c>
      <c r="K170" s="217">
        <v>60100000</v>
      </c>
      <c r="L170" s="346">
        <f t="shared" si="43"/>
        <v>102.91095890410959</v>
      </c>
      <c r="M170" s="221"/>
      <c r="N170" s="227"/>
      <c r="O170" s="221"/>
      <c r="P170" s="221"/>
    </row>
    <row r="171" spans="1:16" s="218" customFormat="1" ht="13.5">
      <c r="A171" s="233">
        <v>3714</v>
      </c>
      <c r="B171" s="234" t="s">
        <v>147</v>
      </c>
      <c r="C171" s="235">
        <v>31021260</v>
      </c>
      <c r="D171" s="235">
        <v>30360000</v>
      </c>
      <c r="E171" s="235">
        <v>30360000</v>
      </c>
      <c r="F171" s="109">
        <v>34360000</v>
      </c>
      <c r="G171" s="235">
        <v>34200000</v>
      </c>
      <c r="H171" s="333">
        <f t="shared" si="42"/>
        <v>112.64822134387352</v>
      </c>
      <c r="I171" s="235">
        <v>35200000</v>
      </c>
      <c r="J171" s="346">
        <f t="shared" si="40"/>
        <v>102.92397660818713</v>
      </c>
      <c r="K171" s="235">
        <v>36200000</v>
      </c>
      <c r="L171" s="346">
        <f t="shared" si="43"/>
        <v>102.84090909090908</v>
      </c>
      <c r="M171" s="221"/>
      <c r="N171" s="227"/>
      <c r="O171" s="221"/>
      <c r="P171" s="221"/>
    </row>
    <row r="172" spans="1:16" s="218" customFormat="1" ht="13.5">
      <c r="A172" s="244"/>
      <c r="B172" s="193"/>
      <c r="C172" s="217"/>
      <c r="D172" s="217"/>
      <c r="E172" s="217"/>
      <c r="F172" s="89"/>
      <c r="G172" s="217"/>
      <c r="H172" s="330"/>
      <c r="I172" s="217"/>
      <c r="J172" s="345"/>
      <c r="K172" s="217"/>
      <c r="L172" s="345"/>
      <c r="N172" s="221"/>
      <c r="O172" s="221"/>
      <c r="P172" s="221"/>
    </row>
    <row r="173" spans="1:16" s="218" customFormat="1" ht="38.25">
      <c r="A173" s="236" t="s">
        <v>239</v>
      </c>
      <c r="B173" s="253" t="s">
        <v>165</v>
      </c>
      <c r="C173" s="210">
        <f aca="true" t="shared" si="44" ref="C173:K174">C174</f>
        <v>148882272</v>
      </c>
      <c r="D173" s="210">
        <f t="shared" si="44"/>
        <v>179400000</v>
      </c>
      <c r="E173" s="210">
        <f t="shared" si="44"/>
        <v>179400000</v>
      </c>
      <c r="F173" s="92">
        <f t="shared" si="44"/>
        <v>179400000</v>
      </c>
      <c r="G173" s="210">
        <f t="shared" si="44"/>
        <v>179083000</v>
      </c>
      <c r="H173" s="332">
        <f>G173/E173*100</f>
        <v>99.82329988851728</v>
      </c>
      <c r="I173" s="210">
        <f t="shared" si="44"/>
        <v>185000000</v>
      </c>
      <c r="J173" s="345">
        <f>I173/G173*100</f>
        <v>103.30405454454079</v>
      </c>
      <c r="K173" s="210">
        <f t="shared" si="44"/>
        <v>185000000</v>
      </c>
      <c r="L173" s="345">
        <f>K173/I173*100</f>
        <v>100</v>
      </c>
      <c r="M173" s="221"/>
      <c r="N173" s="221"/>
      <c r="O173" s="221"/>
      <c r="P173" s="221"/>
    </row>
    <row r="174" spans="1:16" s="218" customFormat="1" ht="25.5">
      <c r="A174" s="228">
        <v>37</v>
      </c>
      <c r="B174" s="226" t="s">
        <v>129</v>
      </c>
      <c r="C174" s="210">
        <f t="shared" si="44"/>
        <v>148882272</v>
      </c>
      <c r="D174" s="210">
        <f t="shared" si="44"/>
        <v>179400000</v>
      </c>
      <c r="E174" s="210">
        <f t="shared" si="44"/>
        <v>179400000</v>
      </c>
      <c r="F174" s="92">
        <f t="shared" si="44"/>
        <v>179400000</v>
      </c>
      <c r="G174" s="210">
        <f t="shared" si="44"/>
        <v>179083000</v>
      </c>
      <c r="H174" s="332">
        <f>G174/E174*100</f>
        <v>99.82329988851728</v>
      </c>
      <c r="I174" s="210">
        <f t="shared" si="44"/>
        <v>185000000</v>
      </c>
      <c r="J174" s="345">
        <f>I174/G174*100</f>
        <v>103.30405454454079</v>
      </c>
      <c r="K174" s="210">
        <f t="shared" si="44"/>
        <v>185000000</v>
      </c>
      <c r="L174" s="345">
        <f>K174/I174*100</f>
        <v>100</v>
      </c>
      <c r="N174" s="221"/>
      <c r="O174" s="221"/>
      <c r="P174" s="221"/>
    </row>
    <row r="175" spans="1:16" s="218" customFormat="1" ht="12.75">
      <c r="A175" s="226">
        <v>371</v>
      </c>
      <c r="B175" s="226" t="s">
        <v>126</v>
      </c>
      <c r="C175" s="210">
        <f>SUM(C176)</f>
        <v>148882272</v>
      </c>
      <c r="D175" s="210">
        <f>SUM(D176)</f>
        <v>179400000</v>
      </c>
      <c r="E175" s="210">
        <f>SUM(E176)</f>
        <v>179400000</v>
      </c>
      <c r="F175" s="92">
        <f>SUM(F176)</f>
        <v>179400000</v>
      </c>
      <c r="G175" s="210">
        <f>SUM(G176)</f>
        <v>179083000</v>
      </c>
      <c r="H175" s="332">
        <f>G175/E175*100</f>
        <v>99.82329988851728</v>
      </c>
      <c r="I175" s="210">
        <f>SUM(I176)</f>
        <v>185000000</v>
      </c>
      <c r="J175" s="345">
        <f>I175/G175*100</f>
        <v>103.30405454454079</v>
      </c>
      <c r="K175" s="210">
        <f>SUM(K176)</f>
        <v>185000000</v>
      </c>
      <c r="L175" s="345">
        <f>K175/I175*100</f>
        <v>100</v>
      </c>
      <c r="N175" s="221"/>
      <c r="O175" s="221"/>
      <c r="P175" s="221"/>
    </row>
    <row r="176" spans="1:16" s="218" customFormat="1" ht="27">
      <c r="A176" s="215" t="s">
        <v>127</v>
      </c>
      <c r="B176" s="216" t="s">
        <v>149</v>
      </c>
      <c r="C176" s="217">
        <f>148882272</f>
        <v>148882272</v>
      </c>
      <c r="D176" s="217">
        <v>179400000</v>
      </c>
      <c r="E176" s="217">
        <v>179400000</v>
      </c>
      <c r="F176" s="89">
        <v>179400000</v>
      </c>
      <c r="G176" s="217">
        <v>179083000</v>
      </c>
      <c r="H176" s="330">
        <f>G176/E176*100</f>
        <v>99.82329988851728</v>
      </c>
      <c r="I176" s="217">
        <v>185000000</v>
      </c>
      <c r="J176" s="346">
        <f>I176/G176*100</f>
        <v>103.30405454454079</v>
      </c>
      <c r="K176" s="217">
        <v>185000000</v>
      </c>
      <c r="L176" s="346">
        <f>K176/I176*100</f>
        <v>100</v>
      </c>
      <c r="N176" s="221"/>
      <c r="O176" s="221"/>
      <c r="P176" s="221"/>
    </row>
    <row r="177" spans="1:16" s="218" customFormat="1" ht="13.5">
      <c r="A177" s="244"/>
      <c r="B177" s="193"/>
      <c r="C177" s="217"/>
      <c r="D177" s="217"/>
      <c r="E177" s="217"/>
      <c r="F177" s="89"/>
      <c r="G177" s="217"/>
      <c r="H177" s="330"/>
      <c r="I177" s="217"/>
      <c r="J177" s="345"/>
      <c r="K177" s="217"/>
      <c r="L177" s="345"/>
      <c r="N177" s="221"/>
      <c r="O177" s="221"/>
      <c r="P177" s="221"/>
    </row>
    <row r="178" spans="1:16" s="218" customFormat="1" ht="12.75">
      <c r="A178" s="246" t="s">
        <v>240</v>
      </c>
      <c r="B178" s="254" t="s">
        <v>143</v>
      </c>
      <c r="C178" s="210">
        <f>C179+C183</f>
        <v>5811281</v>
      </c>
      <c r="D178" s="210">
        <f>D179+D183</f>
        <v>10120000</v>
      </c>
      <c r="E178" s="210">
        <f>E179+E183</f>
        <v>10120000</v>
      </c>
      <c r="F178" s="92">
        <f>F179+F183</f>
        <v>4000000</v>
      </c>
      <c r="G178" s="210">
        <f>G179+G183</f>
        <v>6000000</v>
      </c>
      <c r="H178" s="332">
        <f aca="true" t="shared" si="45" ref="H178:H185">G178/E178*100</f>
        <v>59.28853754940712</v>
      </c>
      <c r="I178" s="210">
        <f>I179+I183</f>
        <v>6000000</v>
      </c>
      <c r="J178" s="345">
        <f>I178/G178*100</f>
        <v>100</v>
      </c>
      <c r="K178" s="210">
        <f>K179+K183</f>
        <v>6000000</v>
      </c>
      <c r="L178" s="345">
        <f>K178/I178*100</f>
        <v>100</v>
      </c>
      <c r="N178" s="221"/>
      <c r="O178" s="221"/>
      <c r="P178" s="221"/>
    </row>
    <row r="179" spans="1:16" s="218" customFormat="1" ht="12.75">
      <c r="A179" s="228">
        <v>38</v>
      </c>
      <c r="B179" s="226" t="s">
        <v>217</v>
      </c>
      <c r="C179" s="210">
        <f aca="true" t="shared" si="46" ref="C179:K179">C180</f>
        <v>5811281</v>
      </c>
      <c r="D179" s="210">
        <f t="shared" si="46"/>
        <v>10120000</v>
      </c>
      <c r="E179" s="210">
        <f t="shared" si="46"/>
        <v>10120000</v>
      </c>
      <c r="F179" s="92">
        <f t="shared" si="46"/>
        <v>4000000</v>
      </c>
      <c r="G179" s="210">
        <f t="shared" si="46"/>
        <v>6000000</v>
      </c>
      <c r="H179" s="332">
        <f t="shared" si="45"/>
        <v>59.28853754940712</v>
      </c>
      <c r="I179" s="210">
        <f t="shared" si="46"/>
        <v>6000000</v>
      </c>
      <c r="J179" s="345">
        <f>I179/G179*100</f>
        <v>100</v>
      </c>
      <c r="K179" s="210">
        <f t="shared" si="46"/>
        <v>6000000</v>
      </c>
      <c r="L179" s="345">
        <f>K179/I179*100</f>
        <v>100</v>
      </c>
      <c r="N179" s="221"/>
      <c r="O179" s="221"/>
      <c r="P179" s="221"/>
    </row>
    <row r="180" spans="1:16" s="218" customFormat="1" ht="12.75">
      <c r="A180" s="226">
        <v>383</v>
      </c>
      <c r="B180" s="226" t="s">
        <v>218</v>
      </c>
      <c r="C180" s="210">
        <f>SUM(C181:C182)</f>
        <v>5811281</v>
      </c>
      <c r="D180" s="210">
        <f>SUM(D181:D182)</f>
        <v>10120000</v>
      </c>
      <c r="E180" s="210">
        <f>SUM(E181:E182)</f>
        <v>10120000</v>
      </c>
      <c r="F180" s="92">
        <f>SUM(F181:F182)</f>
        <v>4000000</v>
      </c>
      <c r="G180" s="210">
        <f>SUM(G181:G182)</f>
        <v>6000000</v>
      </c>
      <c r="H180" s="332">
        <f t="shared" si="45"/>
        <v>59.28853754940712</v>
      </c>
      <c r="I180" s="210">
        <f>SUM(I181:I182)</f>
        <v>6000000</v>
      </c>
      <c r="J180" s="345">
        <f>I180/G180*100</f>
        <v>100</v>
      </c>
      <c r="K180" s="210">
        <f>SUM(K181:K182)</f>
        <v>6000000</v>
      </c>
      <c r="L180" s="345">
        <f>K180/I180*100</f>
        <v>100</v>
      </c>
      <c r="N180" s="221"/>
      <c r="O180" s="221"/>
      <c r="P180" s="221"/>
    </row>
    <row r="181" spans="1:16" s="218" customFormat="1" ht="13.5">
      <c r="A181" s="255">
        <v>3831</v>
      </c>
      <c r="B181" s="216" t="s">
        <v>144</v>
      </c>
      <c r="C181" s="217">
        <v>5811281</v>
      </c>
      <c r="D181" s="217">
        <v>10120000</v>
      </c>
      <c r="E181" s="217">
        <v>10120000</v>
      </c>
      <c r="F181" s="89">
        <v>4000000</v>
      </c>
      <c r="G181" s="217">
        <v>6000000</v>
      </c>
      <c r="H181" s="330">
        <f t="shared" si="45"/>
        <v>59.28853754940712</v>
      </c>
      <c r="I181" s="217">
        <v>6000000</v>
      </c>
      <c r="J181" s="346">
        <f>I181/G181*100</f>
        <v>100</v>
      </c>
      <c r="K181" s="217">
        <v>6000000</v>
      </c>
      <c r="L181" s="346">
        <f>K181/I181*100</f>
        <v>100</v>
      </c>
      <c r="N181" s="221"/>
      <c r="O181" s="221"/>
      <c r="P181" s="221"/>
    </row>
    <row r="182" spans="1:16" s="218" customFormat="1" ht="13.5" hidden="1">
      <c r="A182" s="255">
        <v>3832</v>
      </c>
      <c r="B182" s="216" t="s">
        <v>213</v>
      </c>
      <c r="C182" s="217"/>
      <c r="D182" s="217"/>
      <c r="E182" s="217"/>
      <c r="F182" s="89"/>
      <c r="G182" s="217"/>
      <c r="H182" s="330" t="e">
        <f t="shared" si="45"/>
        <v>#DIV/0!</v>
      </c>
      <c r="I182" s="217"/>
      <c r="J182" s="346"/>
      <c r="K182" s="217"/>
      <c r="L182" s="346"/>
      <c r="N182" s="221"/>
      <c r="O182" s="221"/>
      <c r="P182" s="221"/>
    </row>
    <row r="183" spans="1:16" s="218" customFormat="1" ht="12.75" hidden="1">
      <c r="A183" s="256">
        <v>32</v>
      </c>
      <c r="B183" s="236" t="s">
        <v>5</v>
      </c>
      <c r="C183" s="210"/>
      <c r="D183" s="210">
        <f aca="true" t="shared" si="47" ref="D183:K184">SUM(D184)</f>
        <v>0</v>
      </c>
      <c r="E183" s="210">
        <f t="shared" si="47"/>
        <v>0</v>
      </c>
      <c r="F183" s="92">
        <f t="shared" si="47"/>
        <v>0</v>
      </c>
      <c r="G183" s="210">
        <f t="shared" si="47"/>
        <v>0</v>
      </c>
      <c r="H183" s="332" t="e">
        <f t="shared" si="45"/>
        <v>#DIV/0!</v>
      </c>
      <c r="I183" s="210">
        <f t="shared" si="47"/>
        <v>0</v>
      </c>
      <c r="J183" s="345"/>
      <c r="K183" s="210">
        <f t="shared" si="47"/>
        <v>0</v>
      </c>
      <c r="L183" s="345"/>
      <c r="N183" s="221"/>
      <c r="O183" s="221"/>
      <c r="P183" s="221"/>
    </row>
    <row r="184" spans="1:16" s="218" customFormat="1" ht="12.75" hidden="1">
      <c r="A184" s="256">
        <v>329</v>
      </c>
      <c r="B184" s="247" t="s">
        <v>70</v>
      </c>
      <c r="C184" s="210"/>
      <c r="D184" s="210">
        <f t="shared" si="47"/>
        <v>0</v>
      </c>
      <c r="E184" s="210">
        <f t="shared" si="47"/>
        <v>0</v>
      </c>
      <c r="F184" s="92">
        <f t="shared" si="47"/>
        <v>0</v>
      </c>
      <c r="G184" s="210">
        <f t="shared" si="47"/>
        <v>0</v>
      </c>
      <c r="H184" s="332" t="e">
        <f t="shared" si="45"/>
        <v>#DIV/0!</v>
      </c>
      <c r="I184" s="210">
        <f t="shared" si="47"/>
        <v>0</v>
      </c>
      <c r="J184" s="345"/>
      <c r="K184" s="210">
        <f t="shared" si="47"/>
        <v>0</v>
      </c>
      <c r="L184" s="345"/>
      <c r="N184" s="221"/>
      <c r="O184" s="221"/>
      <c r="P184" s="221"/>
    </row>
    <row r="185" spans="1:16" s="218" customFormat="1" ht="13.5" hidden="1">
      <c r="A185" s="257">
        <v>3291</v>
      </c>
      <c r="B185" s="193" t="s">
        <v>85</v>
      </c>
      <c r="C185" s="217"/>
      <c r="D185" s="217">
        <v>0</v>
      </c>
      <c r="E185" s="217">
        <v>0</v>
      </c>
      <c r="F185" s="89">
        <v>0</v>
      </c>
      <c r="G185" s="217">
        <v>0</v>
      </c>
      <c r="H185" s="330" t="e">
        <f t="shared" si="45"/>
        <v>#DIV/0!</v>
      </c>
      <c r="I185" s="217">
        <v>0</v>
      </c>
      <c r="J185" s="346"/>
      <c r="K185" s="217">
        <v>0</v>
      </c>
      <c r="L185" s="346"/>
      <c r="N185" s="221"/>
      <c r="O185" s="221"/>
      <c r="P185" s="221"/>
    </row>
    <row r="186" spans="1:16" s="218" customFormat="1" ht="17.25" customHeight="1">
      <c r="A186" s="257"/>
      <c r="B186" s="193"/>
      <c r="C186" s="217"/>
      <c r="D186" s="217"/>
      <c r="E186" s="217"/>
      <c r="F186" s="89"/>
      <c r="G186" s="217"/>
      <c r="H186" s="330"/>
      <c r="I186" s="217"/>
      <c r="J186" s="345"/>
      <c r="K186" s="217"/>
      <c r="L186" s="345"/>
      <c r="N186" s="221"/>
      <c r="O186" s="221"/>
      <c r="P186" s="221"/>
    </row>
    <row r="187" spans="1:16" s="218" customFormat="1" ht="12.75" customHeight="1">
      <c r="A187" s="256" t="s">
        <v>288</v>
      </c>
      <c r="B187" s="254" t="s">
        <v>289</v>
      </c>
      <c r="C187" s="217"/>
      <c r="D187" s="217"/>
      <c r="E187" s="210">
        <f aca="true" t="shared" si="48" ref="E187:L189">E188</f>
        <v>350000000</v>
      </c>
      <c r="F187" s="92">
        <f t="shared" si="48"/>
        <v>350000000</v>
      </c>
      <c r="G187" s="210">
        <f t="shared" si="48"/>
        <v>697580000</v>
      </c>
      <c r="H187" s="332">
        <f aca="true" t="shared" si="49" ref="H187:H193">G187/E187*100</f>
        <v>199.30857142857144</v>
      </c>
      <c r="I187" s="210">
        <f t="shared" si="48"/>
        <v>0</v>
      </c>
      <c r="J187" s="210">
        <f t="shared" si="48"/>
        <v>0</v>
      </c>
      <c r="K187" s="210">
        <f t="shared" si="48"/>
        <v>0</v>
      </c>
      <c r="L187" s="210">
        <f t="shared" si="48"/>
        <v>0</v>
      </c>
      <c r="N187" s="221"/>
      <c r="O187" s="221"/>
      <c r="P187" s="221"/>
    </row>
    <row r="188" spans="1:16" s="218" customFormat="1" ht="12.75" customHeight="1">
      <c r="A188" s="256">
        <v>54</v>
      </c>
      <c r="B188" s="236" t="s">
        <v>264</v>
      </c>
      <c r="C188" s="217"/>
      <c r="D188" s="217"/>
      <c r="E188" s="210">
        <f t="shared" si="48"/>
        <v>350000000</v>
      </c>
      <c r="F188" s="92">
        <f t="shared" si="48"/>
        <v>350000000</v>
      </c>
      <c r="G188" s="210">
        <f t="shared" si="48"/>
        <v>697580000</v>
      </c>
      <c r="H188" s="332">
        <f t="shared" si="49"/>
        <v>199.30857142857144</v>
      </c>
      <c r="I188" s="210">
        <f t="shared" si="48"/>
        <v>0</v>
      </c>
      <c r="J188" s="210">
        <f t="shared" si="48"/>
        <v>0</v>
      </c>
      <c r="K188" s="210">
        <f t="shared" si="48"/>
        <v>0</v>
      </c>
      <c r="L188" s="210">
        <f t="shared" si="48"/>
        <v>0</v>
      </c>
      <c r="N188" s="221"/>
      <c r="O188" s="221"/>
      <c r="P188" s="221"/>
    </row>
    <row r="189" spans="1:16" s="218" customFormat="1" ht="12.75" customHeight="1">
      <c r="A189" s="256">
        <v>547</v>
      </c>
      <c r="B189" s="236" t="s">
        <v>290</v>
      </c>
      <c r="C189" s="217"/>
      <c r="D189" s="217"/>
      <c r="E189" s="210">
        <f t="shared" si="48"/>
        <v>350000000</v>
      </c>
      <c r="F189" s="92">
        <f t="shared" si="48"/>
        <v>350000000</v>
      </c>
      <c r="G189" s="210">
        <f t="shared" si="48"/>
        <v>697580000</v>
      </c>
      <c r="H189" s="332">
        <f t="shared" si="49"/>
        <v>199.30857142857144</v>
      </c>
      <c r="I189" s="210">
        <f t="shared" si="48"/>
        <v>0</v>
      </c>
      <c r="J189" s="210">
        <f t="shared" si="48"/>
        <v>0</v>
      </c>
      <c r="K189" s="210">
        <f t="shared" si="48"/>
        <v>0</v>
      </c>
      <c r="L189" s="210">
        <f t="shared" si="48"/>
        <v>0</v>
      </c>
      <c r="N189" s="221"/>
      <c r="O189" s="221"/>
      <c r="P189" s="221"/>
    </row>
    <row r="190" spans="1:16" s="218" customFormat="1" ht="12.75" customHeight="1">
      <c r="A190" s="257">
        <v>5471</v>
      </c>
      <c r="B190" s="193" t="s">
        <v>291</v>
      </c>
      <c r="C190" s="217"/>
      <c r="D190" s="217"/>
      <c r="E190" s="217">
        <v>350000000</v>
      </c>
      <c r="F190" s="89">
        <v>350000000</v>
      </c>
      <c r="G190" s="217">
        <v>697580000</v>
      </c>
      <c r="H190" s="330">
        <f t="shared" si="49"/>
        <v>199.30857142857144</v>
      </c>
      <c r="I190" s="217"/>
      <c r="J190" s="345"/>
      <c r="K190" s="217"/>
      <c r="L190" s="345"/>
      <c r="N190" s="221"/>
      <c r="O190" s="221"/>
      <c r="P190" s="221"/>
    </row>
    <row r="191" spans="1:16" s="218" customFormat="1" ht="18.75" customHeight="1">
      <c r="A191" s="251" t="s">
        <v>241</v>
      </c>
      <c r="B191" s="251" t="s">
        <v>313</v>
      </c>
      <c r="C191" s="210">
        <f>C192+C196+C208</f>
        <v>15462128</v>
      </c>
      <c r="D191" s="210">
        <f>D192+D196+D208</f>
        <v>118225000</v>
      </c>
      <c r="E191" s="210">
        <f>E192+E196+E208</f>
        <v>111225000</v>
      </c>
      <c r="F191" s="92">
        <f>F192+F196+F208</f>
        <v>89549000</v>
      </c>
      <c r="G191" s="210">
        <f>G192+G196+G208</f>
        <v>115645000</v>
      </c>
      <c r="H191" s="332">
        <f t="shared" si="49"/>
        <v>103.97392672510676</v>
      </c>
      <c r="I191" s="210">
        <f>I192+I196+I208</f>
        <v>109995000</v>
      </c>
      <c r="J191" s="345">
        <f aca="true" t="shared" si="50" ref="J191:J210">I191/G191*100</f>
        <v>95.11435859743179</v>
      </c>
      <c r="K191" s="210">
        <f>K192+K196+K208</f>
        <v>109995000</v>
      </c>
      <c r="L191" s="345">
        <f>K191/I191*100</f>
        <v>100</v>
      </c>
      <c r="M191" s="227"/>
      <c r="N191" s="221"/>
      <c r="O191" s="221"/>
      <c r="P191" s="221"/>
    </row>
    <row r="192" spans="1:16" s="218" customFormat="1" ht="12.75">
      <c r="A192" s="246">
        <v>41</v>
      </c>
      <c r="B192" s="236" t="s">
        <v>91</v>
      </c>
      <c r="C192" s="210">
        <f>C193</f>
        <v>971255</v>
      </c>
      <c r="D192" s="210">
        <f>D193</f>
        <v>2000000</v>
      </c>
      <c r="E192" s="210">
        <f>E193</f>
        <v>2000000</v>
      </c>
      <c r="F192" s="92">
        <f>F193</f>
        <v>2000000</v>
      </c>
      <c r="G192" s="210">
        <f>G193</f>
        <v>2000000</v>
      </c>
      <c r="H192" s="332">
        <f t="shared" si="49"/>
        <v>100</v>
      </c>
      <c r="I192" s="210">
        <f>I193</f>
        <v>2000000</v>
      </c>
      <c r="J192" s="345">
        <f t="shared" si="50"/>
        <v>100</v>
      </c>
      <c r="K192" s="210">
        <f>K193</f>
        <v>2000000</v>
      </c>
      <c r="L192" s="345">
        <f>K192/I192*100</f>
        <v>100</v>
      </c>
      <c r="N192" s="221"/>
      <c r="O192" s="221"/>
      <c r="P192" s="221"/>
    </row>
    <row r="193" spans="1:16" s="218" customFormat="1" ht="12.75" customHeight="1">
      <c r="A193" s="246">
        <v>412</v>
      </c>
      <c r="B193" s="236" t="s">
        <v>122</v>
      </c>
      <c r="C193" s="210">
        <f>C194+C195</f>
        <v>971255</v>
      </c>
      <c r="D193" s="210">
        <f>D194+D195</f>
        <v>2000000</v>
      </c>
      <c r="E193" s="210">
        <f>E194+E195</f>
        <v>2000000</v>
      </c>
      <c r="F193" s="92">
        <f>F194+F195</f>
        <v>2000000</v>
      </c>
      <c r="G193" s="210">
        <f>G194+G195</f>
        <v>2000000</v>
      </c>
      <c r="H193" s="332">
        <f t="shared" si="49"/>
        <v>100</v>
      </c>
      <c r="I193" s="210">
        <f>I194+I195</f>
        <v>2000000</v>
      </c>
      <c r="J193" s="345">
        <f t="shared" si="50"/>
        <v>100</v>
      </c>
      <c r="K193" s="210">
        <f>K194+K195</f>
        <v>2000000</v>
      </c>
      <c r="L193" s="345">
        <f>K193/I193*100</f>
        <v>100</v>
      </c>
      <c r="N193" s="221"/>
      <c r="O193" s="221"/>
      <c r="P193" s="221"/>
    </row>
    <row r="194" spans="1:16" s="218" customFormat="1" ht="12.75" customHeight="1" hidden="1">
      <c r="A194" s="239">
        <v>4123</v>
      </c>
      <c r="B194" s="193" t="s">
        <v>208</v>
      </c>
      <c r="C194" s="217"/>
      <c r="D194" s="217"/>
      <c r="E194" s="217"/>
      <c r="F194" s="89"/>
      <c r="G194" s="217"/>
      <c r="H194" s="330"/>
      <c r="I194" s="217"/>
      <c r="J194" s="346"/>
      <c r="K194" s="217"/>
      <c r="L194" s="346"/>
      <c r="N194" s="221"/>
      <c r="O194" s="221"/>
      <c r="P194" s="221"/>
    </row>
    <row r="195" spans="1:16" s="218" customFormat="1" ht="12.75" customHeight="1">
      <c r="A195" s="239">
        <v>4124</v>
      </c>
      <c r="B195" s="193" t="s">
        <v>173</v>
      </c>
      <c r="C195" s="217">
        <v>971255</v>
      </c>
      <c r="D195" s="217">
        <v>2000000</v>
      </c>
      <c r="E195" s="217">
        <v>2000000</v>
      </c>
      <c r="F195" s="89">
        <v>2000000</v>
      </c>
      <c r="G195" s="217">
        <v>2000000</v>
      </c>
      <c r="H195" s="330">
        <f aca="true" t="shared" si="51" ref="H195:H210">G195/E195*100</f>
        <v>100</v>
      </c>
      <c r="I195" s="217">
        <v>2000000</v>
      </c>
      <c r="J195" s="346">
        <f t="shared" si="50"/>
        <v>100</v>
      </c>
      <c r="K195" s="217">
        <v>2000000</v>
      </c>
      <c r="L195" s="346">
        <f aca="true" t="shared" si="52" ref="L195:L203">K195/I195*100</f>
        <v>100</v>
      </c>
      <c r="N195" s="221"/>
      <c r="O195" s="221"/>
      <c r="P195" s="221"/>
    </row>
    <row r="196" spans="1:16" s="218" customFormat="1" ht="12.75" customHeight="1">
      <c r="A196" s="246">
        <v>42</v>
      </c>
      <c r="B196" s="236" t="s">
        <v>18</v>
      </c>
      <c r="C196" s="210">
        <f>C197+C199+C204+C206</f>
        <v>5037491</v>
      </c>
      <c r="D196" s="210">
        <f>D197+D199+D204+D206</f>
        <v>93225000</v>
      </c>
      <c r="E196" s="210">
        <f>E197+E199+E204+E206</f>
        <v>89225000</v>
      </c>
      <c r="F196" s="92">
        <f>F197+F199+F204+F206</f>
        <v>70549000</v>
      </c>
      <c r="G196" s="210">
        <f>G197+G199+G204+G206</f>
        <v>90645000</v>
      </c>
      <c r="H196" s="332">
        <f t="shared" si="51"/>
        <v>101.59148220790138</v>
      </c>
      <c r="I196" s="210">
        <f>I197+I199+I204+I206</f>
        <v>82995000</v>
      </c>
      <c r="J196" s="345">
        <f t="shared" si="50"/>
        <v>91.56048320370677</v>
      </c>
      <c r="K196" s="210">
        <f>K197+K199+K204+K206</f>
        <v>82995000</v>
      </c>
      <c r="L196" s="345">
        <f t="shared" si="52"/>
        <v>100</v>
      </c>
      <c r="N196" s="221"/>
      <c r="O196" s="221"/>
      <c r="P196" s="221"/>
    </row>
    <row r="197" spans="1:16" s="218" customFormat="1" ht="12.75" customHeight="1">
      <c r="A197" s="246">
        <v>421</v>
      </c>
      <c r="B197" s="236" t="s">
        <v>19</v>
      </c>
      <c r="C197" s="210">
        <f>C198</f>
        <v>812567</v>
      </c>
      <c r="D197" s="210">
        <f>D198</f>
        <v>70000000</v>
      </c>
      <c r="E197" s="210">
        <f>E198</f>
        <v>66000000</v>
      </c>
      <c r="F197" s="92">
        <f>F198</f>
        <v>50000000</v>
      </c>
      <c r="G197" s="210">
        <f>G198</f>
        <v>70000000</v>
      </c>
      <c r="H197" s="332">
        <f t="shared" si="51"/>
        <v>106.06060606060606</v>
      </c>
      <c r="I197" s="210">
        <f>I198</f>
        <v>65000000</v>
      </c>
      <c r="J197" s="345">
        <f t="shared" si="50"/>
        <v>92.85714285714286</v>
      </c>
      <c r="K197" s="210">
        <f>K198</f>
        <v>65000000</v>
      </c>
      <c r="L197" s="345">
        <f t="shared" si="52"/>
        <v>100</v>
      </c>
      <c r="N197" s="221"/>
      <c r="O197" s="221"/>
      <c r="P197" s="221"/>
    </row>
    <row r="198" spans="1:16" s="218" customFormat="1" ht="12.75" customHeight="1">
      <c r="A198" s="239">
        <v>4212</v>
      </c>
      <c r="B198" s="193" t="s">
        <v>123</v>
      </c>
      <c r="C198" s="217">
        <v>812567</v>
      </c>
      <c r="D198" s="217">
        <v>70000000</v>
      </c>
      <c r="E198" s="217">
        <v>66000000</v>
      </c>
      <c r="F198" s="89">
        <v>50000000</v>
      </c>
      <c r="G198" s="217">
        <v>70000000</v>
      </c>
      <c r="H198" s="330">
        <f t="shared" si="51"/>
        <v>106.06060606060606</v>
      </c>
      <c r="I198" s="217">
        <v>65000000</v>
      </c>
      <c r="J198" s="346">
        <f t="shared" si="50"/>
        <v>92.85714285714286</v>
      </c>
      <c r="K198" s="217">
        <v>65000000</v>
      </c>
      <c r="L198" s="346">
        <f t="shared" si="52"/>
        <v>100</v>
      </c>
      <c r="N198" s="221"/>
      <c r="O198" s="221"/>
      <c r="P198" s="221"/>
    </row>
    <row r="199" spans="1:16" s="218" customFormat="1" ht="12.75" customHeight="1">
      <c r="A199" s="246">
        <v>422</v>
      </c>
      <c r="B199" s="236" t="s">
        <v>26</v>
      </c>
      <c r="C199" s="210">
        <f>SUM(C200:C203)</f>
        <v>3952047</v>
      </c>
      <c r="D199" s="210">
        <f>SUM(D200:D203)</f>
        <v>16950000</v>
      </c>
      <c r="E199" s="210">
        <f>SUM(E200:E203)</f>
        <v>16950000</v>
      </c>
      <c r="F199" s="92">
        <f>SUM(F200:F203)</f>
        <v>15823000</v>
      </c>
      <c r="G199" s="210">
        <f>SUM(G200:G203)</f>
        <v>15245000</v>
      </c>
      <c r="H199" s="332">
        <f t="shared" si="51"/>
        <v>89.94100294985252</v>
      </c>
      <c r="I199" s="210">
        <f>SUM(I200:I203)</f>
        <v>14245000</v>
      </c>
      <c r="J199" s="345">
        <f t="shared" si="50"/>
        <v>93.44047228599541</v>
      </c>
      <c r="K199" s="210">
        <f>SUM(K200:K203)</f>
        <v>14245000</v>
      </c>
      <c r="L199" s="345">
        <f t="shared" si="52"/>
        <v>100</v>
      </c>
      <c r="N199" s="221"/>
      <c r="O199" s="221"/>
      <c r="P199" s="221"/>
    </row>
    <row r="200" spans="1:16" s="218" customFormat="1" ht="12.75" customHeight="1">
      <c r="A200" s="258" t="s">
        <v>22</v>
      </c>
      <c r="B200" s="259" t="s">
        <v>23</v>
      </c>
      <c r="C200" s="217">
        <v>3684512</v>
      </c>
      <c r="D200" s="217">
        <v>14750000</v>
      </c>
      <c r="E200" s="217">
        <v>14750000</v>
      </c>
      <c r="F200" s="89">
        <v>13623000</v>
      </c>
      <c r="G200" s="217">
        <v>13125000</v>
      </c>
      <c r="H200" s="330">
        <f t="shared" si="51"/>
        <v>88.98305084745762</v>
      </c>
      <c r="I200" s="217">
        <v>12125000</v>
      </c>
      <c r="J200" s="346">
        <f t="shared" si="50"/>
        <v>92.38095238095238</v>
      </c>
      <c r="K200" s="217">
        <v>12125000</v>
      </c>
      <c r="L200" s="346">
        <f t="shared" si="52"/>
        <v>100</v>
      </c>
      <c r="N200" s="221"/>
      <c r="O200" s="221"/>
      <c r="P200" s="221"/>
    </row>
    <row r="201" spans="1:16" s="218" customFormat="1" ht="12.75" customHeight="1">
      <c r="A201" s="244" t="s">
        <v>24</v>
      </c>
      <c r="B201" s="245" t="s">
        <v>25</v>
      </c>
      <c r="C201" s="217"/>
      <c r="D201" s="217">
        <v>100000</v>
      </c>
      <c r="E201" s="217">
        <v>100000</v>
      </c>
      <c r="F201" s="89">
        <v>100000</v>
      </c>
      <c r="G201" s="217">
        <v>20000</v>
      </c>
      <c r="H201" s="330">
        <f t="shared" si="51"/>
        <v>20</v>
      </c>
      <c r="I201" s="217">
        <v>20000</v>
      </c>
      <c r="J201" s="346">
        <f t="shared" si="50"/>
        <v>100</v>
      </c>
      <c r="K201" s="217">
        <v>20000</v>
      </c>
      <c r="L201" s="346">
        <f t="shared" si="52"/>
        <v>100</v>
      </c>
      <c r="N201" s="221"/>
      <c r="O201" s="221"/>
      <c r="P201" s="221"/>
    </row>
    <row r="202" spans="1:16" s="218" customFormat="1" ht="12.75" customHeight="1">
      <c r="A202" s="244">
        <v>4223</v>
      </c>
      <c r="B202" s="193" t="s">
        <v>124</v>
      </c>
      <c r="C202" s="217">
        <v>215431</v>
      </c>
      <c r="D202" s="217">
        <v>2000000</v>
      </c>
      <c r="E202" s="217">
        <v>2000000</v>
      </c>
      <c r="F202" s="89">
        <v>2000000</v>
      </c>
      <c r="G202" s="217">
        <v>2000000</v>
      </c>
      <c r="H202" s="330">
        <f t="shared" si="51"/>
        <v>100</v>
      </c>
      <c r="I202" s="217">
        <v>2000000</v>
      </c>
      <c r="J202" s="346">
        <f t="shared" si="50"/>
        <v>100</v>
      </c>
      <c r="K202" s="217">
        <v>2000000</v>
      </c>
      <c r="L202" s="346">
        <f t="shared" si="52"/>
        <v>100</v>
      </c>
      <c r="N202" s="221"/>
      <c r="O202" s="221"/>
      <c r="P202" s="221"/>
    </row>
    <row r="203" spans="1:16" s="218" customFormat="1" ht="12.75" customHeight="1">
      <c r="A203" s="244" t="s">
        <v>27</v>
      </c>
      <c r="B203" s="245" t="s">
        <v>1</v>
      </c>
      <c r="C203" s="217">
        <v>52104</v>
      </c>
      <c r="D203" s="217">
        <v>100000</v>
      </c>
      <c r="E203" s="217">
        <v>100000</v>
      </c>
      <c r="F203" s="89">
        <v>100000</v>
      </c>
      <c r="G203" s="217">
        <v>100000</v>
      </c>
      <c r="H203" s="330">
        <f t="shared" si="51"/>
        <v>100</v>
      </c>
      <c r="I203" s="217">
        <v>100000</v>
      </c>
      <c r="J203" s="346">
        <f t="shared" si="50"/>
        <v>100</v>
      </c>
      <c r="K203" s="217">
        <v>100000</v>
      </c>
      <c r="L203" s="346">
        <f t="shared" si="52"/>
        <v>100</v>
      </c>
      <c r="N203" s="221"/>
      <c r="O203" s="221"/>
      <c r="P203" s="221"/>
    </row>
    <row r="204" spans="1:16" s="218" customFormat="1" ht="12.75" customHeight="1">
      <c r="A204" s="260">
        <v>423</v>
      </c>
      <c r="B204" s="247" t="s">
        <v>206</v>
      </c>
      <c r="C204" s="210">
        <f aca="true" t="shared" si="53" ref="C204:K204">SUM(C205)</f>
        <v>244882</v>
      </c>
      <c r="D204" s="210">
        <f t="shared" si="53"/>
        <v>1650000</v>
      </c>
      <c r="E204" s="210">
        <f t="shared" si="53"/>
        <v>1650000</v>
      </c>
      <c r="F204" s="92">
        <f t="shared" si="53"/>
        <v>1650000</v>
      </c>
      <c r="G204" s="210">
        <f t="shared" si="53"/>
        <v>1650000</v>
      </c>
      <c r="H204" s="332">
        <f t="shared" si="51"/>
        <v>100</v>
      </c>
      <c r="I204" s="210">
        <f t="shared" si="53"/>
        <v>0</v>
      </c>
      <c r="J204" s="345"/>
      <c r="K204" s="210">
        <f t="shared" si="53"/>
        <v>0</v>
      </c>
      <c r="L204" s="345"/>
      <c r="N204" s="221"/>
      <c r="O204" s="221"/>
      <c r="P204" s="221"/>
    </row>
    <row r="205" spans="1:16" s="218" customFormat="1" ht="12.75" customHeight="1">
      <c r="A205" s="244">
        <v>4231</v>
      </c>
      <c r="B205" s="245" t="s">
        <v>207</v>
      </c>
      <c r="C205" s="217">
        <v>244882</v>
      </c>
      <c r="D205" s="217">
        <v>1650000</v>
      </c>
      <c r="E205" s="217">
        <v>1650000</v>
      </c>
      <c r="F205" s="89">
        <v>1650000</v>
      </c>
      <c r="G205" s="217">
        <v>1650000</v>
      </c>
      <c r="H205" s="330">
        <f t="shared" si="51"/>
        <v>100</v>
      </c>
      <c r="I205" s="217">
        <v>0</v>
      </c>
      <c r="J205" s="346"/>
      <c r="K205" s="217">
        <v>0</v>
      </c>
      <c r="L205" s="346"/>
      <c r="N205" s="221"/>
      <c r="O205" s="221"/>
      <c r="P205" s="221"/>
    </row>
    <row r="206" spans="1:16" s="218" customFormat="1" ht="12.75" customHeight="1">
      <c r="A206" s="246">
        <v>426</v>
      </c>
      <c r="B206" s="236" t="s">
        <v>87</v>
      </c>
      <c r="C206" s="210">
        <f>C207</f>
        <v>27995</v>
      </c>
      <c r="D206" s="210">
        <f>D207</f>
        <v>4625000</v>
      </c>
      <c r="E206" s="210">
        <f>E207</f>
        <v>4625000</v>
      </c>
      <c r="F206" s="92">
        <f>F207</f>
        <v>3076000</v>
      </c>
      <c r="G206" s="210">
        <f>G207</f>
        <v>3750000</v>
      </c>
      <c r="H206" s="332">
        <f t="shared" si="51"/>
        <v>81.08108108108108</v>
      </c>
      <c r="I206" s="210">
        <f>I207</f>
        <v>3750000</v>
      </c>
      <c r="J206" s="345">
        <f t="shared" si="50"/>
        <v>100</v>
      </c>
      <c r="K206" s="210">
        <f>K207</f>
        <v>3750000</v>
      </c>
      <c r="L206" s="345">
        <f>K206/I206*100</f>
        <v>100</v>
      </c>
      <c r="N206" s="221"/>
      <c r="O206" s="221"/>
      <c r="P206" s="221"/>
    </row>
    <row r="207" spans="1:16" s="218" customFormat="1" ht="12.75" customHeight="1">
      <c r="A207" s="244">
        <v>4262</v>
      </c>
      <c r="B207" s="243" t="s">
        <v>125</v>
      </c>
      <c r="C207" s="217">
        <v>27995</v>
      </c>
      <c r="D207" s="217">
        <v>4625000</v>
      </c>
      <c r="E207" s="217">
        <v>4625000</v>
      </c>
      <c r="F207" s="89">
        <v>3076000</v>
      </c>
      <c r="G207" s="217">
        <v>3750000</v>
      </c>
      <c r="H207" s="330">
        <f t="shared" si="51"/>
        <v>81.08108108108108</v>
      </c>
      <c r="I207" s="217">
        <v>3750000</v>
      </c>
      <c r="J207" s="346">
        <f t="shared" si="50"/>
        <v>100</v>
      </c>
      <c r="K207" s="217">
        <v>3750000</v>
      </c>
      <c r="L207" s="346">
        <f>K207/I207*100</f>
        <v>100</v>
      </c>
      <c r="N207" s="221"/>
      <c r="O207" s="221"/>
      <c r="P207" s="221"/>
    </row>
    <row r="208" spans="1:16" s="218" customFormat="1" ht="12.75" customHeight="1">
      <c r="A208" s="246">
        <v>45</v>
      </c>
      <c r="B208" s="261" t="s">
        <v>28</v>
      </c>
      <c r="C208" s="210">
        <f>C209</f>
        <v>9453382</v>
      </c>
      <c r="D208" s="210">
        <f aca="true" t="shared" si="54" ref="D208:G209">D209</f>
        <v>23000000</v>
      </c>
      <c r="E208" s="210">
        <f t="shared" si="54"/>
        <v>20000000</v>
      </c>
      <c r="F208" s="92">
        <f t="shared" si="54"/>
        <v>17000000</v>
      </c>
      <c r="G208" s="210">
        <f t="shared" si="54"/>
        <v>23000000</v>
      </c>
      <c r="H208" s="332">
        <f t="shared" si="51"/>
        <v>114.99999999999999</v>
      </c>
      <c r="I208" s="210">
        <f>I209</f>
        <v>25000000</v>
      </c>
      <c r="J208" s="345">
        <f t="shared" si="50"/>
        <v>108.69565217391303</v>
      </c>
      <c r="K208" s="210">
        <f>K209</f>
        <v>25000000</v>
      </c>
      <c r="L208" s="345">
        <f>K208/I208*100</f>
        <v>100</v>
      </c>
      <c r="N208" s="221"/>
      <c r="O208" s="221"/>
      <c r="P208" s="221"/>
    </row>
    <row r="209" spans="1:16" s="218" customFormat="1" ht="12.75" customHeight="1">
      <c r="A209" s="260">
        <v>451</v>
      </c>
      <c r="B209" s="261" t="s">
        <v>0</v>
      </c>
      <c r="C209" s="210">
        <f>C210</f>
        <v>9453382</v>
      </c>
      <c r="D209" s="210">
        <f t="shared" si="54"/>
        <v>23000000</v>
      </c>
      <c r="E209" s="210">
        <f t="shared" si="54"/>
        <v>20000000</v>
      </c>
      <c r="F209" s="92">
        <f t="shared" si="54"/>
        <v>17000000</v>
      </c>
      <c r="G209" s="210">
        <f t="shared" si="54"/>
        <v>23000000</v>
      </c>
      <c r="H209" s="332">
        <f t="shared" si="51"/>
        <v>114.99999999999999</v>
      </c>
      <c r="I209" s="210">
        <f>I210</f>
        <v>25000000</v>
      </c>
      <c r="J209" s="345">
        <f t="shared" si="50"/>
        <v>108.69565217391303</v>
      </c>
      <c r="K209" s="210">
        <f>K210</f>
        <v>25000000</v>
      </c>
      <c r="L209" s="345">
        <f>K209/I209*100</f>
        <v>100</v>
      </c>
      <c r="N209" s="221"/>
      <c r="O209" s="221"/>
      <c r="P209" s="221"/>
    </row>
    <row r="210" spans="1:16" s="218" customFormat="1" ht="12.75" customHeight="1">
      <c r="A210" s="244">
        <v>4511</v>
      </c>
      <c r="B210" s="243" t="s">
        <v>0</v>
      </c>
      <c r="C210" s="217">
        <v>9453382</v>
      </c>
      <c r="D210" s="217">
        <v>23000000</v>
      </c>
      <c r="E210" s="217">
        <v>20000000</v>
      </c>
      <c r="F210" s="89">
        <v>17000000</v>
      </c>
      <c r="G210" s="217">
        <v>23000000</v>
      </c>
      <c r="H210" s="330">
        <f t="shared" si="51"/>
        <v>114.99999999999999</v>
      </c>
      <c r="I210" s="217">
        <v>25000000</v>
      </c>
      <c r="J210" s="346">
        <f t="shared" si="50"/>
        <v>108.69565217391303</v>
      </c>
      <c r="K210" s="217">
        <v>25000000</v>
      </c>
      <c r="L210" s="346">
        <f>K210/I210*100</f>
        <v>100</v>
      </c>
      <c r="N210" s="221"/>
      <c r="O210" s="221"/>
      <c r="P210" s="221"/>
    </row>
    <row r="211" spans="1:16" s="218" customFormat="1" ht="12.75" customHeight="1">
      <c r="A211" s="244"/>
      <c r="B211" s="245"/>
      <c r="C211" s="217"/>
      <c r="D211" s="217"/>
      <c r="E211" s="217"/>
      <c r="F211" s="89"/>
      <c r="G211" s="217"/>
      <c r="H211" s="330"/>
      <c r="I211" s="217"/>
      <c r="J211" s="345"/>
      <c r="K211" s="217"/>
      <c r="L211" s="345"/>
      <c r="N211" s="221"/>
      <c r="O211" s="221"/>
      <c r="P211" s="221"/>
    </row>
    <row r="212" spans="1:16" s="218" customFormat="1" ht="19.5" customHeight="1">
      <c r="A212" s="247">
        <v>6001</v>
      </c>
      <c r="B212" s="247" t="s">
        <v>154</v>
      </c>
      <c r="C212" s="262">
        <f>C214+C220+C272</f>
        <v>1202768719</v>
      </c>
      <c r="D212" s="262">
        <f>D214+D220+D272</f>
        <v>1294940000</v>
      </c>
      <c r="E212" s="262">
        <f>E214+E220+E272</f>
        <v>1295890000</v>
      </c>
      <c r="F212" s="379">
        <f>F214+F220+F272</f>
        <v>1315340000</v>
      </c>
      <c r="G212" s="262">
        <f>G214+G220+G272</f>
        <v>1404415000</v>
      </c>
      <c r="H212" s="334">
        <f>G212/E212*100</f>
        <v>108.37455339573575</v>
      </c>
      <c r="I212" s="262">
        <f>I214+I220+I272</f>
        <v>1474955000</v>
      </c>
      <c r="J212" s="349">
        <f aca="true" t="shared" si="55" ref="J212:J218">I212/G212*100</f>
        <v>105.02273188480613</v>
      </c>
      <c r="K212" s="262">
        <f>K214+K220+K272</f>
        <v>1506755000</v>
      </c>
      <c r="L212" s="349">
        <f>K212/I212*100</f>
        <v>102.15599797959938</v>
      </c>
      <c r="M212" s="227"/>
      <c r="N212" s="221"/>
      <c r="O212" s="221"/>
      <c r="P212" s="221"/>
    </row>
    <row r="213" spans="1:16" s="218" customFormat="1" ht="14.25" customHeight="1">
      <c r="A213" s="247"/>
      <c r="B213" s="247"/>
      <c r="C213" s="262"/>
      <c r="D213" s="262"/>
      <c r="E213" s="262"/>
      <c r="F213" s="379"/>
      <c r="G213" s="262"/>
      <c r="H213" s="334"/>
      <c r="I213" s="262"/>
      <c r="J213" s="349"/>
      <c r="K213" s="262"/>
      <c r="L213" s="349"/>
      <c r="N213" s="221"/>
      <c r="O213" s="221"/>
      <c r="P213" s="221"/>
    </row>
    <row r="214" spans="1:16" s="218" customFormat="1" ht="30" customHeight="1">
      <c r="A214" s="236" t="s">
        <v>242</v>
      </c>
      <c r="B214" s="253" t="s">
        <v>156</v>
      </c>
      <c r="C214" s="210">
        <f aca="true" t="shared" si="56" ref="C214:F215">C215</f>
        <v>1139216095</v>
      </c>
      <c r="D214" s="210">
        <f t="shared" si="56"/>
        <v>1220000000</v>
      </c>
      <c r="E214" s="210">
        <f t="shared" si="56"/>
        <v>1220000000</v>
      </c>
      <c r="F214" s="92">
        <f t="shared" si="56"/>
        <v>1242000000</v>
      </c>
      <c r="G214" s="210">
        <f>G215</f>
        <v>1330000000</v>
      </c>
      <c r="H214" s="332">
        <f>G214/E214*100</f>
        <v>109.01639344262296</v>
      </c>
      <c r="I214" s="210">
        <f>I215</f>
        <v>1398960000</v>
      </c>
      <c r="J214" s="345">
        <f t="shared" si="55"/>
        <v>105.18496240601505</v>
      </c>
      <c r="K214" s="210">
        <f>K215</f>
        <v>1428890000</v>
      </c>
      <c r="L214" s="345">
        <f>K214/I214*100</f>
        <v>102.13944644593127</v>
      </c>
      <c r="M214" s="227"/>
      <c r="N214" s="221"/>
      <c r="O214" s="221"/>
      <c r="P214" s="221"/>
    </row>
    <row r="215" spans="1:16" s="218" customFormat="1" ht="25.5">
      <c r="A215" s="228">
        <v>37</v>
      </c>
      <c r="B215" s="226" t="s">
        <v>129</v>
      </c>
      <c r="C215" s="210">
        <f t="shared" si="56"/>
        <v>1139216095</v>
      </c>
      <c r="D215" s="210">
        <f t="shared" si="56"/>
        <v>1220000000</v>
      </c>
      <c r="E215" s="210">
        <f t="shared" si="56"/>
        <v>1220000000</v>
      </c>
      <c r="F215" s="92">
        <f t="shared" si="56"/>
        <v>1242000000</v>
      </c>
      <c r="G215" s="210">
        <f>G216</f>
        <v>1330000000</v>
      </c>
      <c r="H215" s="332">
        <f>G215/E215*100</f>
        <v>109.01639344262296</v>
      </c>
      <c r="I215" s="210">
        <f>I216</f>
        <v>1398960000</v>
      </c>
      <c r="J215" s="345">
        <f t="shared" si="55"/>
        <v>105.18496240601505</v>
      </c>
      <c r="K215" s="210">
        <f>K216</f>
        <v>1428890000</v>
      </c>
      <c r="L215" s="345">
        <f>K215/I215*100</f>
        <v>102.13944644593127</v>
      </c>
      <c r="N215" s="221"/>
      <c r="O215" s="221"/>
      <c r="P215" s="221"/>
    </row>
    <row r="216" spans="1:16" s="218" customFormat="1" ht="12.75">
      <c r="A216" s="226">
        <v>371</v>
      </c>
      <c r="B216" s="226" t="s">
        <v>126</v>
      </c>
      <c r="C216" s="210">
        <f>SUM(C217:C218)</f>
        <v>1139216095</v>
      </c>
      <c r="D216" s="210">
        <f>SUM(D217:D218)</f>
        <v>1220000000</v>
      </c>
      <c r="E216" s="210">
        <f>SUM(E217:E218)</f>
        <v>1220000000</v>
      </c>
      <c r="F216" s="92">
        <f>SUM(F217:F218)</f>
        <v>1242000000</v>
      </c>
      <c r="G216" s="210">
        <f>SUM(G217:G218)</f>
        <v>1330000000</v>
      </c>
      <c r="H216" s="332">
        <f>G216/E216*100</f>
        <v>109.01639344262296</v>
      </c>
      <c r="I216" s="210">
        <f>SUM(I217:I218)</f>
        <v>1398960000</v>
      </c>
      <c r="J216" s="345">
        <f t="shared" si="55"/>
        <v>105.18496240601505</v>
      </c>
      <c r="K216" s="210">
        <f>SUM(K217:K218)</f>
        <v>1428890000</v>
      </c>
      <c r="L216" s="345">
        <f>K216/I216*100</f>
        <v>102.13944644593127</v>
      </c>
      <c r="N216" s="221"/>
      <c r="O216" s="221"/>
      <c r="P216" s="221"/>
    </row>
    <row r="217" spans="1:16" s="218" customFormat="1" ht="27">
      <c r="A217" s="215" t="s">
        <v>133</v>
      </c>
      <c r="B217" s="216" t="s">
        <v>148</v>
      </c>
      <c r="C217" s="217">
        <f>238798104-10</f>
        <v>238798094</v>
      </c>
      <c r="D217" s="217">
        <v>226681000</v>
      </c>
      <c r="E217" s="217">
        <v>226681000</v>
      </c>
      <c r="F217" s="89">
        <v>238681000</v>
      </c>
      <c r="G217" s="217">
        <v>249000000</v>
      </c>
      <c r="H217" s="330">
        <f>G217/E217*100</f>
        <v>109.84599503266705</v>
      </c>
      <c r="I217" s="217">
        <v>261000000</v>
      </c>
      <c r="J217" s="346">
        <f t="shared" si="55"/>
        <v>104.81927710843372</v>
      </c>
      <c r="K217" s="217">
        <v>266500000</v>
      </c>
      <c r="L217" s="346">
        <f>K217/I217*100</f>
        <v>102.10727969348659</v>
      </c>
      <c r="M217" s="221"/>
      <c r="N217" s="227"/>
      <c r="O217" s="221"/>
      <c r="P217" s="221"/>
    </row>
    <row r="218" spans="1:16" s="218" customFormat="1" ht="13.5">
      <c r="A218" s="215" t="s">
        <v>160</v>
      </c>
      <c r="B218" s="234" t="s">
        <v>147</v>
      </c>
      <c r="C218" s="217">
        <v>900418001</v>
      </c>
      <c r="D218" s="217">
        <v>993319000</v>
      </c>
      <c r="E218" s="217">
        <v>993319000</v>
      </c>
      <c r="F218" s="89">
        <v>1003319000</v>
      </c>
      <c r="G218" s="217">
        <v>1081000000</v>
      </c>
      <c r="H218" s="330">
        <f>G218/E218*100</f>
        <v>108.82707367925109</v>
      </c>
      <c r="I218" s="217">
        <v>1137960000</v>
      </c>
      <c r="J218" s="346">
        <f t="shared" si="55"/>
        <v>105.26919518963922</v>
      </c>
      <c r="K218" s="217">
        <v>1162390000</v>
      </c>
      <c r="L218" s="346">
        <f>K218/I218*100</f>
        <v>102.14682414144609</v>
      </c>
      <c r="M218" s="221"/>
      <c r="N218" s="227"/>
      <c r="O218" s="221"/>
      <c r="P218" s="221"/>
    </row>
    <row r="219" spans="1:16" s="218" customFormat="1" ht="12.75" customHeight="1">
      <c r="A219" s="244"/>
      <c r="B219" s="245"/>
      <c r="C219" s="217"/>
      <c r="D219" s="217"/>
      <c r="E219" s="217"/>
      <c r="F219" s="89"/>
      <c r="G219" s="217"/>
      <c r="H219" s="330"/>
      <c r="I219" s="217"/>
      <c r="J219" s="345"/>
      <c r="K219" s="217"/>
      <c r="L219" s="345"/>
      <c r="N219" s="221"/>
      <c r="O219" s="221"/>
      <c r="P219" s="221"/>
    </row>
    <row r="220" spans="1:16" s="218" customFormat="1" ht="27.75" customHeight="1">
      <c r="A220" s="236" t="s">
        <v>243</v>
      </c>
      <c r="B220" s="253" t="s">
        <v>155</v>
      </c>
      <c r="C220" s="210">
        <f>C221+C231+C263+C268</f>
        <v>63552624</v>
      </c>
      <c r="D220" s="210">
        <f>D221+D231+D263+D268</f>
        <v>74540000</v>
      </c>
      <c r="E220" s="210">
        <f>E221+E231+E263+E268</f>
        <v>75490000</v>
      </c>
      <c r="F220" s="92">
        <f>F221+F231+F263+F268</f>
        <v>72940000</v>
      </c>
      <c r="G220" s="210">
        <f>G221+G231+G263+G268</f>
        <v>74015000</v>
      </c>
      <c r="H220" s="332">
        <f aca="true" t="shared" si="57" ref="H220:H270">G220/E220*100</f>
        <v>98.0460988210359</v>
      </c>
      <c r="I220" s="210">
        <f>I221+I231+I263+I268</f>
        <v>75695000</v>
      </c>
      <c r="J220" s="345">
        <f aca="true" t="shared" si="58" ref="J220:J270">I220/G220*100</f>
        <v>102.26981017361345</v>
      </c>
      <c r="K220" s="210">
        <f>K221+K231+K263+K268</f>
        <v>77565000</v>
      </c>
      <c r="L220" s="345">
        <f aca="true" t="shared" si="59" ref="L220:L229">K220/I220*100</f>
        <v>102.47044058392231</v>
      </c>
      <c r="M220" s="227"/>
      <c r="N220" s="221"/>
      <c r="O220" s="221"/>
      <c r="P220" s="221"/>
    </row>
    <row r="221" spans="1:16" s="218" customFormat="1" ht="12.75" customHeight="1">
      <c r="A221" s="238">
        <v>31</v>
      </c>
      <c r="B221" s="237" t="s">
        <v>54</v>
      </c>
      <c r="C221" s="210">
        <f>C222+C226+C228</f>
        <v>38309317</v>
      </c>
      <c r="D221" s="210">
        <f>D222+D226+D228</f>
        <v>39400000</v>
      </c>
      <c r="E221" s="210">
        <f>E222+E226+E228</f>
        <v>40350000</v>
      </c>
      <c r="F221" s="92">
        <f>F222+F226+F228</f>
        <v>40350000</v>
      </c>
      <c r="G221" s="210">
        <f>G222+G226+G228</f>
        <v>40520000</v>
      </c>
      <c r="H221" s="332">
        <f t="shared" si="57"/>
        <v>100.42131350681535</v>
      </c>
      <c r="I221" s="210">
        <f>I222+I226+I228</f>
        <v>42200000</v>
      </c>
      <c r="J221" s="345">
        <f t="shared" si="58"/>
        <v>104.14610069101677</v>
      </c>
      <c r="K221" s="210">
        <f>K222+K226+K228</f>
        <v>44070000</v>
      </c>
      <c r="L221" s="345">
        <f t="shared" si="59"/>
        <v>104.43127962085308</v>
      </c>
      <c r="M221" s="227"/>
      <c r="N221" s="221"/>
      <c r="O221" s="221"/>
      <c r="P221" s="221"/>
    </row>
    <row r="222" spans="1:16" s="218" customFormat="1" ht="12.75" customHeight="1">
      <c r="A222" s="238">
        <v>311</v>
      </c>
      <c r="B222" s="237" t="s">
        <v>97</v>
      </c>
      <c r="C222" s="210">
        <f>SUM(C223:C225)</f>
        <v>31727885</v>
      </c>
      <c r="D222" s="210">
        <f>SUM(D223:D225)</f>
        <v>32900000</v>
      </c>
      <c r="E222" s="210">
        <f>SUM(E223:E225)</f>
        <v>33720000</v>
      </c>
      <c r="F222" s="92">
        <f>SUM(F223:F225)</f>
        <v>33720000</v>
      </c>
      <c r="G222" s="210">
        <f>SUM(G223:G225)</f>
        <v>33720000</v>
      </c>
      <c r="H222" s="332">
        <f t="shared" si="57"/>
        <v>100</v>
      </c>
      <c r="I222" s="210">
        <f>SUM(I223:I225)</f>
        <v>35150000</v>
      </c>
      <c r="J222" s="345">
        <f t="shared" si="58"/>
        <v>104.24080664294186</v>
      </c>
      <c r="K222" s="210">
        <f>SUM(K223:K225)</f>
        <v>36720000</v>
      </c>
      <c r="L222" s="345">
        <f t="shared" si="59"/>
        <v>104.46657183499288</v>
      </c>
      <c r="N222" s="221"/>
      <c r="O222" s="221"/>
      <c r="P222" s="221"/>
    </row>
    <row r="223" spans="1:16" s="218" customFormat="1" ht="12.75" customHeight="1">
      <c r="A223" s="239">
        <v>3111</v>
      </c>
      <c r="B223" s="193" t="s">
        <v>56</v>
      </c>
      <c r="C223" s="263">
        <v>27431207</v>
      </c>
      <c r="D223" s="263">
        <v>28500000</v>
      </c>
      <c r="E223" s="263">
        <v>29320000</v>
      </c>
      <c r="F223" s="380">
        <v>29320000</v>
      </c>
      <c r="G223" s="263">
        <v>29320000</v>
      </c>
      <c r="H223" s="335">
        <f t="shared" si="57"/>
        <v>100</v>
      </c>
      <c r="I223" s="263">
        <v>30750000</v>
      </c>
      <c r="J223" s="346">
        <f t="shared" si="58"/>
        <v>104.87721691678036</v>
      </c>
      <c r="K223" s="263">
        <v>32320000</v>
      </c>
      <c r="L223" s="346">
        <f t="shared" si="59"/>
        <v>105.10569105691057</v>
      </c>
      <c r="N223" s="221"/>
      <c r="O223" s="221"/>
      <c r="P223" s="221"/>
    </row>
    <row r="224" spans="1:16" s="218" customFormat="1" ht="12.75" customHeight="1">
      <c r="A224" s="239">
        <v>3113</v>
      </c>
      <c r="B224" s="193" t="s">
        <v>94</v>
      </c>
      <c r="C224" s="263">
        <v>170316</v>
      </c>
      <c r="D224" s="263">
        <v>200000</v>
      </c>
      <c r="E224" s="263">
        <v>200000</v>
      </c>
      <c r="F224" s="380">
        <v>200000</v>
      </c>
      <c r="G224" s="263">
        <v>200000</v>
      </c>
      <c r="H224" s="335">
        <f t="shared" si="57"/>
        <v>100</v>
      </c>
      <c r="I224" s="263">
        <v>200000</v>
      </c>
      <c r="J224" s="346">
        <f t="shared" si="58"/>
        <v>100</v>
      </c>
      <c r="K224" s="263">
        <v>200000</v>
      </c>
      <c r="L224" s="346">
        <f t="shared" si="59"/>
        <v>100</v>
      </c>
      <c r="N224" s="221"/>
      <c r="O224" s="221"/>
      <c r="P224" s="221"/>
    </row>
    <row r="225" spans="1:16" s="218" customFormat="1" ht="12.75" customHeight="1">
      <c r="A225" s="239">
        <v>3114</v>
      </c>
      <c r="B225" s="193" t="s">
        <v>136</v>
      </c>
      <c r="C225" s="235">
        <v>4126362</v>
      </c>
      <c r="D225" s="235">
        <v>4200000</v>
      </c>
      <c r="E225" s="235">
        <v>4200000</v>
      </c>
      <c r="F225" s="109">
        <v>4200000</v>
      </c>
      <c r="G225" s="235">
        <v>4200000</v>
      </c>
      <c r="H225" s="333">
        <f t="shared" si="57"/>
        <v>100</v>
      </c>
      <c r="I225" s="235">
        <v>4200000</v>
      </c>
      <c r="J225" s="346">
        <f t="shared" si="58"/>
        <v>100</v>
      </c>
      <c r="K225" s="235">
        <v>4200000</v>
      </c>
      <c r="L225" s="346">
        <f t="shared" si="59"/>
        <v>100</v>
      </c>
      <c r="N225" s="221"/>
      <c r="O225" s="221"/>
      <c r="P225" s="221"/>
    </row>
    <row r="226" spans="1:16" s="218" customFormat="1" ht="12.75" customHeight="1">
      <c r="A226" s="238">
        <v>312</v>
      </c>
      <c r="B226" s="237" t="s">
        <v>58</v>
      </c>
      <c r="C226" s="210">
        <f aca="true" t="shared" si="60" ref="C226:K226">C227</f>
        <v>1567950</v>
      </c>
      <c r="D226" s="210">
        <f t="shared" si="60"/>
        <v>1500000</v>
      </c>
      <c r="E226" s="210">
        <f t="shared" si="60"/>
        <v>1500000</v>
      </c>
      <c r="F226" s="92">
        <f t="shared" si="60"/>
        <v>1500000</v>
      </c>
      <c r="G226" s="210">
        <f t="shared" si="60"/>
        <v>1550000</v>
      </c>
      <c r="H226" s="332">
        <f t="shared" si="57"/>
        <v>103.33333333333334</v>
      </c>
      <c r="I226" s="210">
        <f t="shared" si="60"/>
        <v>1550000</v>
      </c>
      <c r="J226" s="345">
        <f t="shared" si="58"/>
        <v>100</v>
      </c>
      <c r="K226" s="210">
        <f t="shared" si="60"/>
        <v>1550000</v>
      </c>
      <c r="L226" s="345">
        <f t="shared" si="59"/>
        <v>100</v>
      </c>
      <c r="N226" s="221"/>
      <c r="O226" s="221"/>
      <c r="P226" s="221"/>
    </row>
    <row r="227" spans="1:16" s="218" customFormat="1" ht="12.75" customHeight="1">
      <c r="A227" s="239">
        <v>3121</v>
      </c>
      <c r="B227" s="193" t="s">
        <v>58</v>
      </c>
      <c r="C227" s="263">
        <v>1567950</v>
      </c>
      <c r="D227" s="263">
        <v>1500000</v>
      </c>
      <c r="E227" s="263">
        <v>1500000</v>
      </c>
      <c r="F227" s="380">
        <v>1500000</v>
      </c>
      <c r="G227" s="263">
        <v>1550000</v>
      </c>
      <c r="H227" s="335">
        <f t="shared" si="57"/>
        <v>103.33333333333334</v>
      </c>
      <c r="I227" s="263">
        <v>1550000</v>
      </c>
      <c r="J227" s="346">
        <f t="shared" si="58"/>
        <v>100</v>
      </c>
      <c r="K227" s="263">
        <v>1550000</v>
      </c>
      <c r="L227" s="346">
        <f t="shared" si="59"/>
        <v>100</v>
      </c>
      <c r="N227" s="221"/>
      <c r="O227" s="221"/>
      <c r="P227" s="221"/>
    </row>
    <row r="228" spans="1:16" s="218" customFormat="1" ht="12.75" customHeight="1">
      <c r="A228" s="238">
        <v>313</v>
      </c>
      <c r="B228" s="237" t="s">
        <v>59</v>
      </c>
      <c r="C228" s="210">
        <f>C229+C230</f>
        <v>5013482</v>
      </c>
      <c r="D228" s="210">
        <f>D229+D230</f>
        <v>5000000</v>
      </c>
      <c r="E228" s="210">
        <f>E229+E230</f>
        <v>5130000</v>
      </c>
      <c r="F228" s="92">
        <f>F229+F230</f>
        <v>5130000</v>
      </c>
      <c r="G228" s="210">
        <f>G229+G230</f>
        <v>5250000</v>
      </c>
      <c r="H228" s="332">
        <f t="shared" si="57"/>
        <v>102.3391812865497</v>
      </c>
      <c r="I228" s="210">
        <f>I229+I230</f>
        <v>5500000</v>
      </c>
      <c r="J228" s="345">
        <f t="shared" si="58"/>
        <v>104.76190476190477</v>
      </c>
      <c r="K228" s="210">
        <f>K229+K230</f>
        <v>5800000</v>
      </c>
      <c r="L228" s="345">
        <f t="shared" si="59"/>
        <v>105.45454545454544</v>
      </c>
      <c r="N228" s="221"/>
      <c r="O228" s="221"/>
      <c r="P228" s="221"/>
    </row>
    <row r="229" spans="1:16" s="218" customFormat="1" ht="12.75" customHeight="1">
      <c r="A229" s="239">
        <v>3132</v>
      </c>
      <c r="B229" s="193" t="s">
        <v>95</v>
      </c>
      <c r="C229" s="263">
        <v>5013482</v>
      </c>
      <c r="D229" s="263">
        <v>5000000</v>
      </c>
      <c r="E229" s="263">
        <v>5130000</v>
      </c>
      <c r="F229" s="380">
        <v>5130000</v>
      </c>
      <c r="G229" s="263">
        <v>5250000</v>
      </c>
      <c r="H229" s="335">
        <f t="shared" si="57"/>
        <v>102.3391812865497</v>
      </c>
      <c r="I229" s="263">
        <v>5500000</v>
      </c>
      <c r="J229" s="346">
        <f t="shared" si="58"/>
        <v>104.76190476190477</v>
      </c>
      <c r="K229" s="263">
        <v>5800000</v>
      </c>
      <c r="L229" s="346">
        <f t="shared" si="59"/>
        <v>105.45454545454544</v>
      </c>
      <c r="N229" s="221"/>
      <c r="O229" s="221"/>
      <c r="P229" s="221"/>
    </row>
    <row r="230" spans="1:16" s="218" customFormat="1" ht="12.75" customHeight="1" hidden="1">
      <c r="A230" s="239">
        <v>3133</v>
      </c>
      <c r="B230" s="193" t="s">
        <v>96</v>
      </c>
      <c r="C230" s="263"/>
      <c r="D230" s="263">
        <v>0</v>
      </c>
      <c r="E230" s="263">
        <v>0</v>
      </c>
      <c r="F230" s="380">
        <v>0</v>
      </c>
      <c r="G230" s="263">
        <v>0</v>
      </c>
      <c r="H230" s="335" t="e">
        <f t="shared" si="57"/>
        <v>#DIV/0!</v>
      </c>
      <c r="I230" s="263">
        <v>0</v>
      </c>
      <c r="J230" s="346"/>
      <c r="K230" s="263">
        <v>0</v>
      </c>
      <c r="L230" s="346"/>
      <c r="N230" s="221"/>
      <c r="O230" s="221"/>
      <c r="P230" s="221"/>
    </row>
    <row r="231" spans="1:16" s="218" customFormat="1" ht="12.75" customHeight="1">
      <c r="A231" s="238">
        <v>32</v>
      </c>
      <c r="B231" s="236" t="s">
        <v>5</v>
      </c>
      <c r="C231" s="210">
        <f>C232+C237+C243+C253+C255</f>
        <v>12819357</v>
      </c>
      <c r="D231" s="210">
        <f>D232+D237+D243+D253+D255</f>
        <v>22920000</v>
      </c>
      <c r="E231" s="210">
        <f>E232+E237+E243+E253+E255</f>
        <v>22920000</v>
      </c>
      <c r="F231" s="92">
        <f>F232+F237+F243+F253+F255</f>
        <v>20470000</v>
      </c>
      <c r="G231" s="210">
        <f>G232+G237+G243+G253+G255</f>
        <v>21375000</v>
      </c>
      <c r="H231" s="332">
        <f t="shared" si="57"/>
        <v>93.25916230366492</v>
      </c>
      <c r="I231" s="210">
        <f>I232+I237+I243+I253+I255</f>
        <v>21375000</v>
      </c>
      <c r="J231" s="345">
        <f t="shared" si="58"/>
        <v>100</v>
      </c>
      <c r="K231" s="210">
        <f>K232+K237+K243+K253+K255</f>
        <v>21375000</v>
      </c>
      <c r="L231" s="345">
        <f aca="true" t="shared" si="61" ref="L231:L270">K231/I231*100</f>
        <v>100</v>
      </c>
      <c r="M231" s="227"/>
      <c r="N231" s="221"/>
      <c r="O231" s="221"/>
      <c r="P231" s="221"/>
    </row>
    <row r="232" spans="1:16" s="218" customFormat="1" ht="12.75" customHeight="1">
      <c r="A232" s="238">
        <v>321</v>
      </c>
      <c r="B232" s="237" t="s">
        <v>9</v>
      </c>
      <c r="C232" s="210">
        <f>SUM(C233:C236)</f>
        <v>1053828</v>
      </c>
      <c r="D232" s="210">
        <f>SUM(D233:D236)</f>
        <v>1285000</v>
      </c>
      <c r="E232" s="210">
        <f>SUM(E233:E236)</f>
        <v>1285000</v>
      </c>
      <c r="F232" s="92">
        <f>SUM(F233:F236)</f>
        <v>1285000</v>
      </c>
      <c r="G232" s="210">
        <f>SUM(G233:G236)</f>
        <v>1235000</v>
      </c>
      <c r="H232" s="332">
        <f t="shared" si="57"/>
        <v>96.10894941634241</v>
      </c>
      <c r="I232" s="210">
        <f>SUM(I233:I236)</f>
        <v>1235000</v>
      </c>
      <c r="J232" s="345">
        <f t="shared" si="58"/>
        <v>100</v>
      </c>
      <c r="K232" s="210">
        <f>SUM(K233:K236)</f>
        <v>1235000</v>
      </c>
      <c r="L232" s="345">
        <f t="shared" si="61"/>
        <v>100</v>
      </c>
      <c r="N232" s="221"/>
      <c r="O232" s="221"/>
      <c r="P232" s="221"/>
    </row>
    <row r="233" spans="1:16" s="218" customFormat="1" ht="12.75" customHeight="1">
      <c r="A233" s="239">
        <v>3211</v>
      </c>
      <c r="B233" s="243" t="s">
        <v>60</v>
      </c>
      <c r="C233" s="235">
        <v>300</v>
      </c>
      <c r="D233" s="235">
        <v>10000</v>
      </c>
      <c r="E233" s="235">
        <v>10000</v>
      </c>
      <c r="F233" s="109">
        <v>10000</v>
      </c>
      <c r="G233" s="235">
        <v>10000</v>
      </c>
      <c r="H233" s="333">
        <f t="shared" si="57"/>
        <v>100</v>
      </c>
      <c r="I233" s="235">
        <v>10000</v>
      </c>
      <c r="J233" s="346">
        <f t="shared" si="58"/>
        <v>100</v>
      </c>
      <c r="K233" s="235">
        <v>10000</v>
      </c>
      <c r="L233" s="346">
        <f t="shared" si="61"/>
        <v>100</v>
      </c>
      <c r="N233" s="221"/>
      <c r="O233" s="221"/>
      <c r="P233" s="221"/>
    </row>
    <row r="234" spans="1:16" s="218" customFormat="1" ht="12.75" customHeight="1">
      <c r="A234" s="239">
        <v>3212</v>
      </c>
      <c r="B234" s="243" t="s">
        <v>61</v>
      </c>
      <c r="C234" s="235">
        <v>1053528</v>
      </c>
      <c r="D234" s="235">
        <v>1250000</v>
      </c>
      <c r="E234" s="235">
        <v>1250000</v>
      </c>
      <c r="F234" s="109">
        <v>1250000</v>
      </c>
      <c r="G234" s="235">
        <v>1200000</v>
      </c>
      <c r="H234" s="333">
        <f t="shared" si="57"/>
        <v>96</v>
      </c>
      <c r="I234" s="235">
        <v>1200000</v>
      </c>
      <c r="J234" s="346">
        <f t="shared" si="58"/>
        <v>100</v>
      </c>
      <c r="K234" s="235">
        <v>1200000</v>
      </c>
      <c r="L234" s="346">
        <f t="shared" si="61"/>
        <v>100</v>
      </c>
      <c r="N234" s="221"/>
      <c r="O234" s="221"/>
      <c r="P234" s="221"/>
    </row>
    <row r="235" spans="1:16" s="218" customFormat="1" ht="12.75" customHeight="1">
      <c r="A235" s="239">
        <v>3213</v>
      </c>
      <c r="B235" s="243" t="s">
        <v>8</v>
      </c>
      <c r="C235" s="235"/>
      <c r="D235" s="235">
        <v>20000</v>
      </c>
      <c r="E235" s="235">
        <v>20000</v>
      </c>
      <c r="F235" s="109">
        <v>20000</v>
      </c>
      <c r="G235" s="235">
        <v>20000</v>
      </c>
      <c r="H235" s="333">
        <f t="shared" si="57"/>
        <v>100</v>
      </c>
      <c r="I235" s="235">
        <v>20000</v>
      </c>
      <c r="J235" s="346">
        <f t="shared" si="58"/>
        <v>100</v>
      </c>
      <c r="K235" s="235">
        <v>20000</v>
      </c>
      <c r="L235" s="346">
        <f t="shared" si="61"/>
        <v>100</v>
      </c>
      <c r="N235" s="221"/>
      <c r="O235" s="221"/>
      <c r="P235" s="221"/>
    </row>
    <row r="236" spans="1:16" s="218" customFormat="1" ht="12.75" customHeight="1">
      <c r="A236" s="239">
        <v>3214</v>
      </c>
      <c r="B236" s="243" t="s">
        <v>157</v>
      </c>
      <c r="C236" s="235"/>
      <c r="D236" s="235">
        <v>5000</v>
      </c>
      <c r="E236" s="235">
        <v>5000</v>
      </c>
      <c r="F236" s="109">
        <v>5000</v>
      </c>
      <c r="G236" s="235">
        <v>5000</v>
      </c>
      <c r="H236" s="333">
        <f t="shared" si="57"/>
        <v>100</v>
      </c>
      <c r="I236" s="235">
        <v>5000</v>
      </c>
      <c r="J236" s="346">
        <f t="shared" si="58"/>
        <v>100</v>
      </c>
      <c r="K236" s="235">
        <v>5000</v>
      </c>
      <c r="L236" s="346">
        <f t="shared" si="61"/>
        <v>100</v>
      </c>
      <c r="N236" s="221"/>
      <c r="O236" s="221"/>
      <c r="P236" s="221"/>
    </row>
    <row r="237" spans="1:16" s="218" customFormat="1" ht="12.75">
      <c r="A237" s="238">
        <v>322</v>
      </c>
      <c r="B237" s="237" t="s">
        <v>62</v>
      </c>
      <c r="C237" s="210">
        <f>SUM(C238:C242)</f>
        <v>679333</v>
      </c>
      <c r="D237" s="210">
        <f>SUM(D238:D242)</f>
        <v>1995000</v>
      </c>
      <c r="E237" s="210">
        <f>SUM(E238:E242)</f>
        <v>1995000</v>
      </c>
      <c r="F237" s="92">
        <f>SUM(F238:F242)</f>
        <v>2695000</v>
      </c>
      <c r="G237" s="210">
        <f>SUM(G238:G242)</f>
        <v>2600000</v>
      </c>
      <c r="H237" s="332">
        <f t="shared" si="57"/>
        <v>130.32581453634086</v>
      </c>
      <c r="I237" s="210">
        <f>SUM(I238:I242)</f>
        <v>2600000</v>
      </c>
      <c r="J237" s="345">
        <f t="shared" si="58"/>
        <v>100</v>
      </c>
      <c r="K237" s="210">
        <f>SUM(K238:K242)</f>
        <v>2600000</v>
      </c>
      <c r="L237" s="345">
        <f t="shared" si="61"/>
        <v>100</v>
      </c>
      <c r="N237" s="221"/>
      <c r="O237" s="221"/>
      <c r="P237" s="221"/>
    </row>
    <row r="238" spans="1:16" s="218" customFormat="1" ht="13.5">
      <c r="A238" s="244">
        <v>3221</v>
      </c>
      <c r="B238" s="193" t="s">
        <v>63</v>
      </c>
      <c r="C238" s="235">
        <v>679333</v>
      </c>
      <c r="D238" s="235">
        <v>1100000</v>
      </c>
      <c r="E238" s="235">
        <v>1100000</v>
      </c>
      <c r="F238" s="109">
        <v>1000000</v>
      </c>
      <c r="G238" s="235">
        <v>1000000</v>
      </c>
      <c r="H238" s="333">
        <f t="shared" si="57"/>
        <v>90.9090909090909</v>
      </c>
      <c r="I238" s="235">
        <v>1000000</v>
      </c>
      <c r="J238" s="346">
        <f t="shared" si="58"/>
        <v>100</v>
      </c>
      <c r="K238" s="235">
        <v>1000000</v>
      </c>
      <c r="L238" s="346">
        <f t="shared" si="61"/>
        <v>100</v>
      </c>
      <c r="N238" s="221"/>
      <c r="O238" s="221"/>
      <c r="P238" s="221"/>
    </row>
    <row r="239" spans="1:16" s="218" customFormat="1" ht="13.5">
      <c r="A239" s="244">
        <v>3223</v>
      </c>
      <c r="B239" s="193" t="s">
        <v>64</v>
      </c>
      <c r="C239" s="235"/>
      <c r="D239" s="235">
        <v>800000</v>
      </c>
      <c r="E239" s="235">
        <v>800000</v>
      </c>
      <c r="F239" s="109">
        <v>1600000</v>
      </c>
      <c r="G239" s="235">
        <v>1500000</v>
      </c>
      <c r="H239" s="333">
        <f t="shared" si="57"/>
        <v>187.5</v>
      </c>
      <c r="I239" s="235">
        <v>1500000</v>
      </c>
      <c r="J239" s="346">
        <f t="shared" si="58"/>
        <v>100</v>
      </c>
      <c r="K239" s="235">
        <v>1500000</v>
      </c>
      <c r="L239" s="346">
        <f t="shared" si="61"/>
        <v>100</v>
      </c>
      <c r="N239" s="221"/>
      <c r="O239" s="221"/>
      <c r="P239" s="221"/>
    </row>
    <row r="240" spans="1:16" s="218" customFormat="1" ht="13.5">
      <c r="A240" s="244">
        <v>3224</v>
      </c>
      <c r="B240" s="245" t="s">
        <v>10</v>
      </c>
      <c r="C240" s="235"/>
      <c r="D240" s="235">
        <v>50000</v>
      </c>
      <c r="E240" s="235">
        <v>50000</v>
      </c>
      <c r="F240" s="109">
        <v>50000</v>
      </c>
      <c r="G240" s="235">
        <v>50000</v>
      </c>
      <c r="H240" s="333">
        <f t="shared" si="57"/>
        <v>100</v>
      </c>
      <c r="I240" s="235">
        <v>50000</v>
      </c>
      <c r="J240" s="346">
        <f t="shared" si="58"/>
        <v>100</v>
      </c>
      <c r="K240" s="235">
        <v>50000</v>
      </c>
      <c r="L240" s="346">
        <f t="shared" si="61"/>
        <v>100</v>
      </c>
      <c r="N240" s="221"/>
      <c r="O240" s="221"/>
      <c r="P240" s="221"/>
    </row>
    <row r="241" spans="1:16" s="218" customFormat="1" ht="13.5">
      <c r="A241" s="244" t="s">
        <v>11</v>
      </c>
      <c r="B241" s="245" t="s">
        <v>12</v>
      </c>
      <c r="C241" s="235"/>
      <c r="D241" s="235">
        <v>25000</v>
      </c>
      <c r="E241" s="235">
        <v>25000</v>
      </c>
      <c r="F241" s="109">
        <v>25000</v>
      </c>
      <c r="G241" s="235">
        <v>30000</v>
      </c>
      <c r="H241" s="333">
        <f t="shared" si="57"/>
        <v>120</v>
      </c>
      <c r="I241" s="235">
        <v>30000</v>
      </c>
      <c r="J241" s="346">
        <f t="shared" si="58"/>
        <v>100</v>
      </c>
      <c r="K241" s="235">
        <v>30000</v>
      </c>
      <c r="L241" s="346">
        <f t="shared" si="61"/>
        <v>100</v>
      </c>
      <c r="N241" s="221"/>
      <c r="O241" s="221"/>
      <c r="P241" s="221"/>
    </row>
    <row r="242" spans="1:16" s="218" customFormat="1" ht="13.5">
      <c r="A242" s="244">
        <v>3227</v>
      </c>
      <c r="B242" s="245" t="s">
        <v>140</v>
      </c>
      <c r="C242" s="235"/>
      <c r="D242" s="235">
        <v>20000</v>
      </c>
      <c r="E242" s="235">
        <v>20000</v>
      </c>
      <c r="F242" s="109">
        <v>20000</v>
      </c>
      <c r="G242" s="235">
        <v>20000</v>
      </c>
      <c r="H242" s="333">
        <f t="shared" si="57"/>
        <v>100</v>
      </c>
      <c r="I242" s="235">
        <v>20000</v>
      </c>
      <c r="J242" s="346">
        <f t="shared" si="58"/>
        <v>100</v>
      </c>
      <c r="K242" s="235">
        <v>20000</v>
      </c>
      <c r="L242" s="346">
        <f t="shared" si="61"/>
        <v>100</v>
      </c>
      <c r="N242" s="221"/>
      <c r="O242" s="221"/>
      <c r="P242" s="221"/>
    </row>
    <row r="243" spans="1:16" s="218" customFormat="1" ht="12.75">
      <c r="A243" s="238">
        <v>323</v>
      </c>
      <c r="B243" s="237" t="s">
        <v>13</v>
      </c>
      <c r="C243" s="210">
        <f>SUM(C244:C252)</f>
        <v>9496960</v>
      </c>
      <c r="D243" s="210">
        <f>SUM(D244:D252)</f>
        <v>17300000</v>
      </c>
      <c r="E243" s="210">
        <f>SUM(E244:E252)</f>
        <v>17300000</v>
      </c>
      <c r="F243" s="92">
        <f>SUM(F244:F252)</f>
        <v>15150000</v>
      </c>
      <c r="G243" s="210">
        <f>SUM(G244:G252)</f>
        <v>16200000</v>
      </c>
      <c r="H243" s="332">
        <f t="shared" si="57"/>
        <v>93.64161849710982</v>
      </c>
      <c r="I243" s="210">
        <f>SUM(I244:I252)</f>
        <v>16200000</v>
      </c>
      <c r="J243" s="345">
        <f t="shared" si="58"/>
        <v>100</v>
      </c>
      <c r="K243" s="210">
        <f>SUM(K244:K252)</f>
        <v>16200000</v>
      </c>
      <c r="L243" s="345">
        <f t="shared" si="61"/>
        <v>100</v>
      </c>
      <c r="N243" s="221"/>
      <c r="O243" s="221"/>
      <c r="P243" s="221"/>
    </row>
    <row r="244" spans="1:16" s="218" customFormat="1" ht="13.5">
      <c r="A244" s="239">
        <v>3231</v>
      </c>
      <c r="B244" s="235" t="s">
        <v>65</v>
      </c>
      <c r="C244" s="264">
        <v>7221500</v>
      </c>
      <c r="D244" s="264">
        <v>8500000</v>
      </c>
      <c r="E244" s="264">
        <v>8500000</v>
      </c>
      <c r="F244" s="381">
        <v>8500000</v>
      </c>
      <c r="G244" s="264">
        <v>8500000</v>
      </c>
      <c r="H244" s="350">
        <f t="shared" si="57"/>
        <v>100</v>
      </c>
      <c r="I244" s="264">
        <v>8500000</v>
      </c>
      <c r="J244" s="346">
        <f t="shared" si="58"/>
        <v>100</v>
      </c>
      <c r="K244" s="264">
        <v>8500000</v>
      </c>
      <c r="L244" s="346">
        <f t="shared" si="61"/>
        <v>100</v>
      </c>
      <c r="N244" s="221"/>
      <c r="O244" s="221"/>
      <c r="P244" s="221"/>
    </row>
    <row r="245" spans="1:16" s="218" customFormat="1" ht="13.5">
      <c r="A245" s="239">
        <v>3232</v>
      </c>
      <c r="B245" s="245" t="s">
        <v>14</v>
      </c>
      <c r="C245" s="235"/>
      <c r="D245" s="235">
        <v>1500000</v>
      </c>
      <c r="E245" s="235">
        <v>1500000</v>
      </c>
      <c r="F245" s="109">
        <v>1300000</v>
      </c>
      <c r="G245" s="235">
        <v>1200000</v>
      </c>
      <c r="H245" s="333">
        <f t="shared" si="57"/>
        <v>80</v>
      </c>
      <c r="I245" s="235">
        <v>1200000</v>
      </c>
      <c r="J245" s="346">
        <f t="shared" si="58"/>
        <v>100</v>
      </c>
      <c r="K245" s="235">
        <v>1200000</v>
      </c>
      <c r="L245" s="346">
        <f t="shared" si="61"/>
        <v>100</v>
      </c>
      <c r="N245" s="221"/>
      <c r="O245" s="221"/>
      <c r="P245" s="221"/>
    </row>
    <row r="246" spans="1:16" s="218" customFormat="1" ht="13.5">
      <c r="A246" s="239">
        <v>3233</v>
      </c>
      <c r="B246" s="243" t="s">
        <v>66</v>
      </c>
      <c r="C246" s="235">
        <v>1509650</v>
      </c>
      <c r="D246" s="235">
        <v>3000000</v>
      </c>
      <c r="E246" s="235">
        <v>3000000</v>
      </c>
      <c r="F246" s="109">
        <v>1500000</v>
      </c>
      <c r="G246" s="235">
        <v>2500000</v>
      </c>
      <c r="H246" s="333">
        <f t="shared" si="57"/>
        <v>83.33333333333334</v>
      </c>
      <c r="I246" s="235">
        <v>2500000</v>
      </c>
      <c r="J246" s="346">
        <f t="shared" si="58"/>
        <v>100</v>
      </c>
      <c r="K246" s="235">
        <v>2500000</v>
      </c>
      <c r="L246" s="346">
        <f t="shared" si="61"/>
        <v>100</v>
      </c>
      <c r="N246" s="221"/>
      <c r="O246" s="221"/>
      <c r="P246" s="221"/>
    </row>
    <row r="247" spans="1:16" s="218" customFormat="1" ht="13.5">
      <c r="A247" s="239">
        <v>3234</v>
      </c>
      <c r="B247" s="243" t="s">
        <v>67</v>
      </c>
      <c r="C247" s="235"/>
      <c r="D247" s="235">
        <v>400000</v>
      </c>
      <c r="E247" s="235">
        <v>400000</v>
      </c>
      <c r="F247" s="109">
        <v>400000</v>
      </c>
      <c r="G247" s="235">
        <v>450000</v>
      </c>
      <c r="H247" s="333">
        <f t="shared" si="57"/>
        <v>112.5</v>
      </c>
      <c r="I247" s="235">
        <v>450000</v>
      </c>
      <c r="J247" s="346">
        <f t="shared" si="58"/>
        <v>100</v>
      </c>
      <c r="K247" s="235">
        <v>450000</v>
      </c>
      <c r="L247" s="346">
        <f t="shared" si="61"/>
        <v>100</v>
      </c>
      <c r="N247" s="221"/>
      <c r="O247" s="221"/>
      <c r="P247" s="221"/>
    </row>
    <row r="248" spans="1:16" s="218" customFormat="1" ht="13.5">
      <c r="A248" s="239">
        <v>3235</v>
      </c>
      <c r="B248" s="243" t="s">
        <v>68</v>
      </c>
      <c r="C248" s="235"/>
      <c r="D248" s="235">
        <v>1650000</v>
      </c>
      <c r="E248" s="235">
        <v>1650000</v>
      </c>
      <c r="F248" s="109">
        <v>1650000</v>
      </c>
      <c r="G248" s="235">
        <v>1700000</v>
      </c>
      <c r="H248" s="333">
        <f t="shared" si="57"/>
        <v>103.03030303030303</v>
      </c>
      <c r="I248" s="235">
        <v>1700000</v>
      </c>
      <c r="J248" s="346">
        <f t="shared" si="58"/>
        <v>100</v>
      </c>
      <c r="K248" s="235">
        <v>1700000</v>
      </c>
      <c r="L248" s="346">
        <f t="shared" si="61"/>
        <v>100</v>
      </c>
      <c r="N248" s="221"/>
      <c r="O248" s="221"/>
      <c r="P248" s="221"/>
    </row>
    <row r="249" spans="1:16" s="218" customFormat="1" ht="13.5">
      <c r="A249" s="239">
        <v>3236</v>
      </c>
      <c r="B249" s="243" t="s">
        <v>120</v>
      </c>
      <c r="C249" s="235"/>
      <c r="D249" s="235">
        <v>50000</v>
      </c>
      <c r="E249" s="235">
        <v>50000</v>
      </c>
      <c r="F249" s="109">
        <v>100000</v>
      </c>
      <c r="G249" s="235">
        <v>150000</v>
      </c>
      <c r="H249" s="333">
        <f t="shared" si="57"/>
        <v>300</v>
      </c>
      <c r="I249" s="235">
        <v>150000</v>
      </c>
      <c r="J249" s="346">
        <f t="shared" si="58"/>
        <v>100</v>
      </c>
      <c r="K249" s="235">
        <v>150000</v>
      </c>
      <c r="L249" s="346">
        <f t="shared" si="61"/>
        <v>100</v>
      </c>
      <c r="N249" s="221"/>
      <c r="O249" s="221"/>
      <c r="P249" s="221"/>
    </row>
    <row r="250" spans="1:16" s="218" customFormat="1" ht="13.5">
      <c r="A250" s="239">
        <v>3237</v>
      </c>
      <c r="B250" s="243" t="s">
        <v>15</v>
      </c>
      <c r="C250" s="235">
        <v>536987</v>
      </c>
      <c r="D250" s="235">
        <v>700000</v>
      </c>
      <c r="E250" s="235">
        <v>700000</v>
      </c>
      <c r="F250" s="109">
        <v>500000</v>
      </c>
      <c r="G250" s="235">
        <v>500000</v>
      </c>
      <c r="H250" s="333">
        <f t="shared" si="57"/>
        <v>71.42857142857143</v>
      </c>
      <c r="I250" s="235">
        <v>500000</v>
      </c>
      <c r="J250" s="346">
        <f t="shared" si="58"/>
        <v>100</v>
      </c>
      <c r="K250" s="235">
        <v>500000</v>
      </c>
      <c r="L250" s="346">
        <f t="shared" si="61"/>
        <v>100</v>
      </c>
      <c r="N250" s="221"/>
      <c r="O250" s="221"/>
      <c r="P250" s="221"/>
    </row>
    <row r="251" spans="1:16" s="218" customFormat="1" ht="13.5">
      <c r="A251" s="239">
        <v>3238</v>
      </c>
      <c r="B251" s="243" t="s">
        <v>119</v>
      </c>
      <c r="C251" s="235">
        <v>72683</v>
      </c>
      <c r="D251" s="235">
        <v>1200000</v>
      </c>
      <c r="E251" s="235">
        <v>1200000</v>
      </c>
      <c r="F251" s="109">
        <v>800000</v>
      </c>
      <c r="G251" s="235">
        <v>800000</v>
      </c>
      <c r="H251" s="333">
        <f t="shared" si="57"/>
        <v>66.66666666666666</v>
      </c>
      <c r="I251" s="235">
        <v>800000</v>
      </c>
      <c r="J251" s="346">
        <f t="shared" si="58"/>
        <v>100</v>
      </c>
      <c r="K251" s="235">
        <v>800000</v>
      </c>
      <c r="L251" s="346">
        <f t="shared" si="61"/>
        <v>100</v>
      </c>
      <c r="N251" s="221"/>
      <c r="O251" s="221"/>
      <c r="P251" s="221"/>
    </row>
    <row r="252" spans="1:16" s="218" customFormat="1" ht="13.5">
      <c r="A252" s="239">
        <v>3239</v>
      </c>
      <c r="B252" s="245" t="s">
        <v>69</v>
      </c>
      <c r="C252" s="264">
        <v>156140</v>
      </c>
      <c r="D252" s="264">
        <v>300000</v>
      </c>
      <c r="E252" s="264">
        <v>300000</v>
      </c>
      <c r="F252" s="381">
        <v>400000</v>
      </c>
      <c r="G252" s="264">
        <v>400000</v>
      </c>
      <c r="H252" s="350">
        <f t="shared" si="57"/>
        <v>133.33333333333331</v>
      </c>
      <c r="I252" s="264">
        <v>400000</v>
      </c>
      <c r="J252" s="346">
        <f t="shared" si="58"/>
        <v>100</v>
      </c>
      <c r="K252" s="264">
        <v>400000</v>
      </c>
      <c r="L252" s="346">
        <f t="shared" si="61"/>
        <v>100</v>
      </c>
      <c r="N252" s="221"/>
      <c r="O252" s="221"/>
      <c r="P252" s="221"/>
    </row>
    <row r="253" spans="1:16" s="218" customFormat="1" ht="12.75">
      <c r="A253" s="246">
        <v>324</v>
      </c>
      <c r="B253" s="247" t="s">
        <v>141</v>
      </c>
      <c r="C253" s="265">
        <f aca="true" t="shared" si="62" ref="C253:K253">SUM(C254)</f>
        <v>0</v>
      </c>
      <c r="D253" s="265">
        <f t="shared" si="62"/>
        <v>10000</v>
      </c>
      <c r="E253" s="265">
        <f t="shared" si="62"/>
        <v>10000</v>
      </c>
      <c r="F253" s="382">
        <f t="shared" si="62"/>
        <v>10000</v>
      </c>
      <c r="G253" s="265">
        <f t="shared" si="62"/>
        <v>10000</v>
      </c>
      <c r="H253" s="336">
        <f t="shared" si="57"/>
        <v>100</v>
      </c>
      <c r="I253" s="265">
        <f t="shared" si="62"/>
        <v>10000</v>
      </c>
      <c r="J253" s="345">
        <f t="shared" si="58"/>
        <v>100</v>
      </c>
      <c r="K253" s="265">
        <f t="shared" si="62"/>
        <v>10000</v>
      </c>
      <c r="L253" s="345">
        <f t="shared" si="61"/>
        <v>100</v>
      </c>
      <c r="N253" s="221"/>
      <c r="O253" s="221"/>
      <c r="P253" s="221"/>
    </row>
    <row r="254" spans="1:16" s="218" customFormat="1" ht="13.5">
      <c r="A254" s="239">
        <v>3241</v>
      </c>
      <c r="B254" s="245" t="s">
        <v>141</v>
      </c>
      <c r="C254" s="264"/>
      <c r="D254" s="264">
        <v>10000</v>
      </c>
      <c r="E254" s="264">
        <v>10000</v>
      </c>
      <c r="F254" s="381">
        <v>10000</v>
      </c>
      <c r="G254" s="264">
        <v>10000</v>
      </c>
      <c r="H254" s="350">
        <f t="shared" si="57"/>
        <v>100</v>
      </c>
      <c r="I254" s="264">
        <v>10000</v>
      </c>
      <c r="J254" s="346">
        <f t="shared" si="58"/>
        <v>100</v>
      </c>
      <c r="K254" s="264">
        <v>10000</v>
      </c>
      <c r="L254" s="346">
        <f t="shared" si="61"/>
        <v>100</v>
      </c>
      <c r="N254" s="221"/>
      <c r="O254" s="221"/>
      <c r="P254" s="221"/>
    </row>
    <row r="255" spans="1:16" s="218" customFormat="1" ht="12.75">
      <c r="A255" s="246">
        <v>329</v>
      </c>
      <c r="B255" s="247" t="s">
        <v>70</v>
      </c>
      <c r="C255" s="210">
        <f>SUM(C256:C262)</f>
        <v>1589236</v>
      </c>
      <c r="D255" s="210">
        <f>SUM(D256:D262)</f>
        <v>2330000</v>
      </c>
      <c r="E255" s="210">
        <f>SUM(E256:E262)</f>
        <v>2330000</v>
      </c>
      <c r="F255" s="92">
        <f>SUM(F256:F262)</f>
        <v>1330000</v>
      </c>
      <c r="G255" s="210">
        <f>SUM(G256:G262)</f>
        <v>1330000</v>
      </c>
      <c r="H255" s="332">
        <f t="shared" si="57"/>
        <v>57.08154506437768</v>
      </c>
      <c r="I255" s="210">
        <f>SUM(I256:I262)</f>
        <v>1330000</v>
      </c>
      <c r="J255" s="345">
        <f t="shared" si="58"/>
        <v>100</v>
      </c>
      <c r="K255" s="210">
        <f>SUM(K256:K262)</f>
        <v>1330000</v>
      </c>
      <c r="L255" s="345">
        <f t="shared" si="61"/>
        <v>100</v>
      </c>
      <c r="N255" s="221"/>
      <c r="O255" s="221"/>
      <c r="P255" s="221"/>
    </row>
    <row r="256" spans="1:16" s="218" customFormat="1" ht="13.5">
      <c r="A256" s="239">
        <v>3291</v>
      </c>
      <c r="B256" s="193" t="s">
        <v>85</v>
      </c>
      <c r="C256" s="217"/>
      <c r="D256" s="217">
        <v>100000</v>
      </c>
      <c r="E256" s="217">
        <v>100000</v>
      </c>
      <c r="F256" s="89">
        <v>100000</v>
      </c>
      <c r="G256" s="217">
        <v>100000</v>
      </c>
      <c r="H256" s="330">
        <f t="shared" si="57"/>
        <v>100</v>
      </c>
      <c r="I256" s="217">
        <v>100000</v>
      </c>
      <c r="J256" s="346">
        <f t="shared" si="58"/>
        <v>100</v>
      </c>
      <c r="K256" s="217">
        <v>100000</v>
      </c>
      <c r="L256" s="346">
        <f t="shared" si="61"/>
        <v>100</v>
      </c>
      <c r="N256" s="221"/>
      <c r="O256" s="221"/>
      <c r="P256" s="221"/>
    </row>
    <row r="257" spans="1:16" s="218" customFormat="1" ht="13.5">
      <c r="A257" s="239">
        <v>3292</v>
      </c>
      <c r="B257" s="245" t="s">
        <v>158</v>
      </c>
      <c r="C257" s="217"/>
      <c r="D257" s="217">
        <v>100000</v>
      </c>
      <c r="E257" s="217">
        <v>100000</v>
      </c>
      <c r="F257" s="89">
        <v>100000</v>
      </c>
      <c r="G257" s="217">
        <v>100000</v>
      </c>
      <c r="H257" s="330">
        <f t="shared" si="57"/>
        <v>100</v>
      </c>
      <c r="I257" s="217">
        <v>100000</v>
      </c>
      <c r="J257" s="346">
        <f t="shared" si="58"/>
        <v>100</v>
      </c>
      <c r="K257" s="217">
        <v>100000</v>
      </c>
      <c r="L257" s="346">
        <f t="shared" si="61"/>
        <v>100</v>
      </c>
      <c r="N257" s="221"/>
      <c r="O257" s="221"/>
      <c r="P257" s="221"/>
    </row>
    <row r="258" spans="1:16" s="218" customFormat="1" ht="13.5">
      <c r="A258" s="239">
        <v>3293</v>
      </c>
      <c r="B258" s="245" t="s">
        <v>72</v>
      </c>
      <c r="C258" s="264"/>
      <c r="D258" s="264">
        <v>20000</v>
      </c>
      <c r="E258" s="264">
        <v>20000</v>
      </c>
      <c r="F258" s="381">
        <v>20000</v>
      </c>
      <c r="G258" s="264">
        <v>20000</v>
      </c>
      <c r="H258" s="350">
        <f t="shared" si="57"/>
        <v>100</v>
      </c>
      <c r="I258" s="264">
        <v>20000</v>
      </c>
      <c r="J258" s="346">
        <f t="shared" si="58"/>
        <v>100</v>
      </c>
      <c r="K258" s="264">
        <v>20000</v>
      </c>
      <c r="L258" s="346">
        <f t="shared" si="61"/>
        <v>100</v>
      </c>
      <c r="N258" s="221"/>
      <c r="O258" s="221"/>
      <c r="P258" s="221"/>
    </row>
    <row r="259" spans="1:16" s="218" customFormat="1" ht="13.5">
      <c r="A259" s="239">
        <v>3294</v>
      </c>
      <c r="B259" s="193" t="s">
        <v>216</v>
      </c>
      <c r="C259" s="264"/>
      <c r="D259" s="264">
        <v>10000</v>
      </c>
      <c r="E259" s="264">
        <v>10000</v>
      </c>
      <c r="F259" s="381">
        <v>10000</v>
      </c>
      <c r="G259" s="264">
        <v>10000</v>
      </c>
      <c r="H259" s="350">
        <f t="shared" si="57"/>
        <v>100</v>
      </c>
      <c r="I259" s="264">
        <v>10000</v>
      </c>
      <c r="J259" s="346">
        <f t="shared" si="58"/>
        <v>100</v>
      </c>
      <c r="K259" s="264">
        <v>10000</v>
      </c>
      <c r="L259" s="346">
        <f t="shared" si="61"/>
        <v>100</v>
      </c>
      <c r="N259" s="221"/>
      <c r="O259" s="221"/>
      <c r="P259" s="221"/>
    </row>
    <row r="260" spans="1:16" s="218" customFormat="1" ht="13.5">
      <c r="A260" s="239">
        <v>3295</v>
      </c>
      <c r="B260" s="245" t="s">
        <v>142</v>
      </c>
      <c r="C260" s="264">
        <f>1557248+1906</f>
        <v>1559154</v>
      </c>
      <c r="D260" s="264">
        <v>2000000</v>
      </c>
      <c r="E260" s="264">
        <v>2000000</v>
      </c>
      <c r="F260" s="381">
        <v>1000000</v>
      </c>
      <c r="G260" s="264">
        <v>1000000</v>
      </c>
      <c r="H260" s="350">
        <f t="shared" si="57"/>
        <v>50</v>
      </c>
      <c r="I260" s="264">
        <v>1000000</v>
      </c>
      <c r="J260" s="346">
        <f t="shared" si="58"/>
        <v>100</v>
      </c>
      <c r="K260" s="264">
        <v>1000000</v>
      </c>
      <c r="L260" s="346">
        <f t="shared" si="61"/>
        <v>100</v>
      </c>
      <c r="N260" s="221"/>
      <c r="O260" s="221"/>
      <c r="P260" s="221"/>
    </row>
    <row r="261" spans="1:16" s="218" customFormat="1" ht="13.5">
      <c r="A261" s="239">
        <v>3296</v>
      </c>
      <c r="B261" s="245" t="s">
        <v>162</v>
      </c>
      <c r="C261" s="264">
        <v>30082</v>
      </c>
      <c r="D261" s="264">
        <v>60000</v>
      </c>
      <c r="E261" s="264">
        <v>60000</v>
      </c>
      <c r="F261" s="381">
        <v>60000</v>
      </c>
      <c r="G261" s="264">
        <v>60000</v>
      </c>
      <c r="H261" s="350">
        <f t="shared" si="57"/>
        <v>100</v>
      </c>
      <c r="I261" s="264">
        <v>60000</v>
      </c>
      <c r="J261" s="346">
        <f t="shared" si="58"/>
        <v>100</v>
      </c>
      <c r="K261" s="264">
        <v>60000</v>
      </c>
      <c r="L261" s="346">
        <f t="shared" si="61"/>
        <v>100</v>
      </c>
      <c r="N261" s="221"/>
      <c r="O261" s="221"/>
      <c r="P261" s="221"/>
    </row>
    <row r="262" spans="1:16" s="218" customFormat="1" ht="13.5">
      <c r="A262" s="239">
        <v>3299</v>
      </c>
      <c r="B262" s="245" t="s">
        <v>181</v>
      </c>
      <c r="C262" s="264"/>
      <c r="D262" s="264">
        <v>40000</v>
      </c>
      <c r="E262" s="264">
        <v>40000</v>
      </c>
      <c r="F262" s="381">
        <v>40000</v>
      </c>
      <c r="G262" s="264">
        <v>40000</v>
      </c>
      <c r="H262" s="350">
        <f t="shared" si="57"/>
        <v>100</v>
      </c>
      <c r="I262" s="264">
        <v>40000</v>
      </c>
      <c r="J262" s="346">
        <f t="shared" si="58"/>
        <v>100</v>
      </c>
      <c r="K262" s="264">
        <v>40000</v>
      </c>
      <c r="L262" s="346">
        <f t="shared" si="61"/>
        <v>100</v>
      </c>
      <c r="N262" s="221"/>
      <c r="O262" s="221"/>
      <c r="P262" s="221"/>
    </row>
    <row r="263" spans="1:16" s="218" customFormat="1" ht="12.75">
      <c r="A263" s="238">
        <v>34</v>
      </c>
      <c r="B263" s="237" t="s">
        <v>90</v>
      </c>
      <c r="C263" s="210">
        <f aca="true" t="shared" si="63" ref="C263:K263">C264</f>
        <v>12423950</v>
      </c>
      <c r="D263" s="210">
        <f t="shared" si="63"/>
        <v>12020000</v>
      </c>
      <c r="E263" s="210">
        <f t="shared" si="63"/>
        <v>12020000</v>
      </c>
      <c r="F263" s="92">
        <f t="shared" si="63"/>
        <v>12020000</v>
      </c>
      <c r="G263" s="210">
        <f t="shared" si="63"/>
        <v>12020000</v>
      </c>
      <c r="H263" s="332">
        <f t="shared" si="57"/>
        <v>100</v>
      </c>
      <c r="I263" s="210">
        <f t="shared" si="63"/>
        <v>12020000</v>
      </c>
      <c r="J263" s="345">
        <f t="shared" si="58"/>
        <v>100</v>
      </c>
      <c r="K263" s="210">
        <f t="shared" si="63"/>
        <v>12020000</v>
      </c>
      <c r="L263" s="345">
        <f t="shared" si="61"/>
        <v>100</v>
      </c>
      <c r="M263" s="227"/>
      <c r="N263" s="221"/>
      <c r="O263" s="221"/>
      <c r="P263" s="221"/>
    </row>
    <row r="264" spans="1:16" s="218" customFormat="1" ht="12.75">
      <c r="A264" s="238">
        <v>343</v>
      </c>
      <c r="B264" s="237" t="s">
        <v>76</v>
      </c>
      <c r="C264" s="210">
        <f>SUM(C265:C267)</f>
        <v>12423950</v>
      </c>
      <c r="D264" s="210">
        <f>SUM(D265:D267)</f>
        <v>12020000</v>
      </c>
      <c r="E264" s="210">
        <f>SUM(E265:E267)</f>
        <v>12020000</v>
      </c>
      <c r="F264" s="92">
        <f>SUM(F265:F267)</f>
        <v>12020000</v>
      </c>
      <c r="G264" s="210">
        <f>SUM(G265:G267)</f>
        <v>12020000</v>
      </c>
      <c r="H264" s="332">
        <f t="shared" si="57"/>
        <v>100</v>
      </c>
      <c r="I264" s="210">
        <f>SUM(I265:I267)</f>
        <v>12020000</v>
      </c>
      <c r="J264" s="345">
        <f t="shared" si="58"/>
        <v>100</v>
      </c>
      <c r="K264" s="210">
        <f>SUM(K265:K267)</f>
        <v>12020000</v>
      </c>
      <c r="L264" s="345">
        <f t="shared" si="61"/>
        <v>100</v>
      </c>
      <c r="N264" s="221"/>
      <c r="O264" s="221"/>
      <c r="P264" s="221"/>
    </row>
    <row r="265" spans="1:16" s="218" customFormat="1" ht="13.5">
      <c r="A265" s="248">
        <v>3431</v>
      </c>
      <c r="B265" s="249" t="s">
        <v>77</v>
      </c>
      <c r="C265" s="217">
        <v>12421190</v>
      </c>
      <c r="D265" s="217">
        <v>12000000</v>
      </c>
      <c r="E265" s="217">
        <v>12000000</v>
      </c>
      <c r="F265" s="89">
        <v>12000000</v>
      </c>
      <c r="G265" s="217">
        <v>12000000</v>
      </c>
      <c r="H265" s="330">
        <f t="shared" si="57"/>
        <v>100</v>
      </c>
      <c r="I265" s="217">
        <v>12000000</v>
      </c>
      <c r="J265" s="346">
        <f t="shared" si="58"/>
        <v>100</v>
      </c>
      <c r="K265" s="217">
        <v>12000000</v>
      </c>
      <c r="L265" s="346">
        <f t="shared" si="61"/>
        <v>100</v>
      </c>
      <c r="N265" s="221"/>
      <c r="O265" s="221"/>
      <c r="P265" s="221"/>
    </row>
    <row r="266" spans="1:16" s="218" customFormat="1" ht="13.5">
      <c r="A266" s="248">
        <v>3433</v>
      </c>
      <c r="B266" s="249" t="s">
        <v>78</v>
      </c>
      <c r="C266" s="217">
        <v>2760</v>
      </c>
      <c r="D266" s="217">
        <v>10000</v>
      </c>
      <c r="E266" s="217">
        <v>10000</v>
      </c>
      <c r="F266" s="89">
        <v>10000</v>
      </c>
      <c r="G266" s="217">
        <v>10000</v>
      </c>
      <c r="H266" s="330">
        <f t="shared" si="57"/>
        <v>100</v>
      </c>
      <c r="I266" s="217">
        <v>10000</v>
      </c>
      <c r="J266" s="346">
        <f t="shared" si="58"/>
        <v>100</v>
      </c>
      <c r="K266" s="217">
        <v>10000</v>
      </c>
      <c r="L266" s="346">
        <f t="shared" si="61"/>
        <v>100</v>
      </c>
      <c r="N266" s="221"/>
      <c r="O266" s="221"/>
      <c r="P266" s="221"/>
    </row>
    <row r="267" spans="1:16" s="218" customFormat="1" ht="13.5">
      <c r="A267" s="248">
        <v>3434</v>
      </c>
      <c r="B267" s="249" t="s">
        <v>121</v>
      </c>
      <c r="C267" s="263"/>
      <c r="D267" s="263">
        <v>10000</v>
      </c>
      <c r="E267" s="263">
        <v>10000</v>
      </c>
      <c r="F267" s="380">
        <v>10000</v>
      </c>
      <c r="G267" s="263">
        <v>10000</v>
      </c>
      <c r="H267" s="335">
        <f t="shared" si="57"/>
        <v>100</v>
      </c>
      <c r="I267" s="263">
        <v>10000</v>
      </c>
      <c r="J267" s="346">
        <f t="shared" si="58"/>
        <v>100</v>
      </c>
      <c r="K267" s="263">
        <v>10000</v>
      </c>
      <c r="L267" s="346">
        <f t="shared" si="61"/>
        <v>100</v>
      </c>
      <c r="N267" s="221"/>
      <c r="O267" s="221"/>
      <c r="P267" s="221"/>
    </row>
    <row r="268" spans="1:16" s="218" customFormat="1" ht="12.75">
      <c r="A268" s="250">
        <v>38</v>
      </c>
      <c r="B268" s="226" t="s">
        <v>217</v>
      </c>
      <c r="C268" s="266">
        <f aca="true" t="shared" si="64" ref="C268:K268">C269</f>
        <v>0</v>
      </c>
      <c r="D268" s="266">
        <f t="shared" si="64"/>
        <v>200000</v>
      </c>
      <c r="E268" s="266">
        <f t="shared" si="64"/>
        <v>200000</v>
      </c>
      <c r="F268" s="383">
        <f t="shared" si="64"/>
        <v>100000</v>
      </c>
      <c r="G268" s="266">
        <f t="shared" si="64"/>
        <v>100000</v>
      </c>
      <c r="H268" s="337">
        <f t="shared" si="57"/>
        <v>50</v>
      </c>
      <c r="I268" s="266">
        <f t="shared" si="64"/>
        <v>100000</v>
      </c>
      <c r="J268" s="345">
        <f t="shared" si="58"/>
        <v>100</v>
      </c>
      <c r="K268" s="266">
        <f t="shared" si="64"/>
        <v>100000</v>
      </c>
      <c r="L268" s="345">
        <f t="shared" si="61"/>
        <v>100</v>
      </c>
      <c r="M268" s="227"/>
      <c r="N268" s="221"/>
      <c r="O268" s="221"/>
      <c r="P268" s="221"/>
    </row>
    <row r="269" spans="1:16" s="218" customFormat="1" ht="12.75">
      <c r="A269" s="250">
        <v>381</v>
      </c>
      <c r="B269" s="226" t="s">
        <v>219</v>
      </c>
      <c r="C269" s="266">
        <f aca="true" t="shared" si="65" ref="C269:K269">SUM(C270)</f>
        <v>0</v>
      </c>
      <c r="D269" s="266">
        <f t="shared" si="65"/>
        <v>200000</v>
      </c>
      <c r="E269" s="266">
        <f t="shared" si="65"/>
        <v>200000</v>
      </c>
      <c r="F269" s="383">
        <f t="shared" si="65"/>
        <v>100000</v>
      </c>
      <c r="G269" s="266">
        <f t="shared" si="65"/>
        <v>100000</v>
      </c>
      <c r="H269" s="337">
        <f t="shared" si="57"/>
        <v>50</v>
      </c>
      <c r="I269" s="266">
        <f t="shared" si="65"/>
        <v>100000</v>
      </c>
      <c r="J269" s="345">
        <f t="shared" si="58"/>
        <v>100</v>
      </c>
      <c r="K269" s="266">
        <f t="shared" si="65"/>
        <v>100000</v>
      </c>
      <c r="L269" s="345">
        <f t="shared" si="61"/>
        <v>100</v>
      </c>
      <c r="N269" s="221"/>
      <c r="O269" s="221"/>
      <c r="P269" s="221"/>
    </row>
    <row r="270" spans="1:16" s="218" customFormat="1" ht="13.5">
      <c r="A270" s="244">
        <v>3811</v>
      </c>
      <c r="B270" s="216" t="s">
        <v>220</v>
      </c>
      <c r="C270" s="217"/>
      <c r="D270" s="217">
        <v>200000</v>
      </c>
      <c r="E270" s="217">
        <v>200000</v>
      </c>
      <c r="F270" s="89">
        <v>100000</v>
      </c>
      <c r="G270" s="217">
        <v>100000</v>
      </c>
      <c r="H270" s="330">
        <f t="shared" si="57"/>
        <v>50</v>
      </c>
      <c r="I270" s="217">
        <v>100000</v>
      </c>
      <c r="J270" s="346">
        <f t="shared" si="58"/>
        <v>100</v>
      </c>
      <c r="K270" s="217">
        <v>100000</v>
      </c>
      <c r="L270" s="346">
        <f t="shared" si="61"/>
        <v>100</v>
      </c>
      <c r="N270" s="221"/>
      <c r="O270" s="221"/>
      <c r="P270" s="221"/>
    </row>
    <row r="271" spans="1:16" s="218" customFormat="1" ht="13.5">
      <c r="A271" s="244"/>
      <c r="B271" s="216"/>
      <c r="C271" s="217"/>
      <c r="D271" s="217"/>
      <c r="E271" s="217"/>
      <c r="F271" s="89"/>
      <c r="G271" s="217"/>
      <c r="H271" s="330"/>
      <c r="I271" s="217"/>
      <c r="J271" s="346"/>
      <c r="K271" s="217"/>
      <c r="L271" s="346"/>
      <c r="N271" s="221"/>
      <c r="O271" s="221"/>
      <c r="P271" s="221"/>
    </row>
    <row r="272" spans="1:16" s="218" customFormat="1" ht="25.5">
      <c r="A272" s="236" t="s">
        <v>244</v>
      </c>
      <c r="B272" s="253" t="s">
        <v>314</v>
      </c>
      <c r="C272" s="210">
        <f>C273</f>
        <v>0</v>
      </c>
      <c r="D272" s="210">
        <f>D273</f>
        <v>400000</v>
      </c>
      <c r="E272" s="210">
        <f>E273</f>
        <v>400000</v>
      </c>
      <c r="F272" s="92">
        <f>F273</f>
        <v>400000</v>
      </c>
      <c r="G272" s="210">
        <f>G273</f>
        <v>400000</v>
      </c>
      <c r="H272" s="332">
        <f aca="true" t="shared" si="66" ref="H272:H282">G272/E272*100</f>
        <v>100</v>
      </c>
      <c r="I272" s="210">
        <f>I273</f>
        <v>300000</v>
      </c>
      <c r="J272" s="345">
        <f aca="true" t="shared" si="67" ref="J272:J280">I272/G272*100</f>
        <v>75</v>
      </c>
      <c r="K272" s="210">
        <f>K273</f>
        <v>300000</v>
      </c>
      <c r="L272" s="345">
        <f aca="true" t="shared" si="68" ref="L272:L280">K272/I272*100</f>
        <v>100</v>
      </c>
      <c r="N272" s="221"/>
      <c r="O272" s="221"/>
      <c r="P272" s="221"/>
    </row>
    <row r="273" spans="1:16" s="218" customFormat="1" ht="12.75">
      <c r="A273" s="228">
        <v>42</v>
      </c>
      <c r="B273" s="236" t="s">
        <v>18</v>
      </c>
      <c r="C273" s="210">
        <f>SUM(C274+C279)</f>
        <v>0</v>
      </c>
      <c r="D273" s="210">
        <f>SUM(D274+D279)</f>
        <v>400000</v>
      </c>
      <c r="E273" s="210">
        <f>SUM(E274+E279)</f>
        <v>400000</v>
      </c>
      <c r="F273" s="92">
        <f>SUM(F274+F279)</f>
        <v>400000</v>
      </c>
      <c r="G273" s="210">
        <f>SUM(G274+G279)</f>
        <v>400000</v>
      </c>
      <c r="H273" s="332">
        <f t="shared" si="66"/>
        <v>100</v>
      </c>
      <c r="I273" s="210">
        <f>SUM(I274+I279)</f>
        <v>300000</v>
      </c>
      <c r="J273" s="345">
        <f t="shared" si="67"/>
        <v>75</v>
      </c>
      <c r="K273" s="210">
        <f>SUM(K274+K279)</f>
        <v>300000</v>
      </c>
      <c r="L273" s="345">
        <f t="shared" si="68"/>
        <v>100</v>
      </c>
      <c r="N273" s="221"/>
      <c r="O273" s="221"/>
      <c r="P273" s="221"/>
    </row>
    <row r="274" spans="1:16" s="218" customFormat="1" ht="12.75">
      <c r="A274" s="226">
        <v>422</v>
      </c>
      <c r="B274" s="254" t="s">
        <v>26</v>
      </c>
      <c r="C274" s="210">
        <f>SUM(C275:C278)</f>
        <v>0</v>
      </c>
      <c r="D274" s="210">
        <f>SUM(D275:D278)</f>
        <v>300000</v>
      </c>
      <c r="E274" s="210">
        <f>SUM(E275:E278)</f>
        <v>300000</v>
      </c>
      <c r="F274" s="92">
        <f>SUM(F275:F278)</f>
        <v>200000</v>
      </c>
      <c r="G274" s="210">
        <f>SUM(G275:G278)</f>
        <v>200000</v>
      </c>
      <c r="H274" s="332">
        <f t="shared" si="66"/>
        <v>66.66666666666666</v>
      </c>
      <c r="I274" s="210">
        <f>SUM(I275:I278)</f>
        <v>200000</v>
      </c>
      <c r="J274" s="345">
        <f t="shared" si="67"/>
        <v>100</v>
      </c>
      <c r="K274" s="210">
        <f>SUM(K275:K278)</f>
        <v>200000</v>
      </c>
      <c r="L274" s="345">
        <f t="shared" si="68"/>
        <v>100</v>
      </c>
      <c r="N274" s="221"/>
      <c r="O274" s="221"/>
      <c r="P274" s="221"/>
    </row>
    <row r="275" spans="1:16" s="218" customFormat="1" ht="13.5">
      <c r="A275" s="267">
        <v>4221</v>
      </c>
      <c r="B275" s="268" t="s">
        <v>23</v>
      </c>
      <c r="C275" s="217"/>
      <c r="D275" s="217">
        <v>150000</v>
      </c>
      <c r="E275" s="217">
        <v>150000</v>
      </c>
      <c r="F275" s="89">
        <v>50000</v>
      </c>
      <c r="G275" s="217">
        <v>50000</v>
      </c>
      <c r="H275" s="330">
        <f t="shared" si="66"/>
        <v>33.33333333333333</v>
      </c>
      <c r="I275" s="217">
        <v>50000</v>
      </c>
      <c r="J275" s="346">
        <f t="shared" si="67"/>
        <v>100</v>
      </c>
      <c r="K275" s="217">
        <v>50000</v>
      </c>
      <c r="L275" s="346">
        <f t="shared" si="68"/>
        <v>100</v>
      </c>
      <c r="N275" s="221"/>
      <c r="O275" s="221"/>
      <c r="P275" s="221"/>
    </row>
    <row r="276" spans="1:16" s="218" customFormat="1" ht="13.5">
      <c r="A276" s="231">
        <v>4222</v>
      </c>
      <c r="B276" s="268" t="s">
        <v>25</v>
      </c>
      <c r="C276" s="217"/>
      <c r="D276" s="217">
        <v>100000</v>
      </c>
      <c r="E276" s="217">
        <v>100000</v>
      </c>
      <c r="F276" s="89">
        <v>100000</v>
      </c>
      <c r="G276" s="217">
        <v>100000</v>
      </c>
      <c r="H276" s="330">
        <f t="shared" si="66"/>
        <v>100</v>
      </c>
      <c r="I276" s="217">
        <v>100000</v>
      </c>
      <c r="J276" s="346">
        <f t="shared" si="67"/>
        <v>100</v>
      </c>
      <c r="K276" s="217">
        <v>100000</v>
      </c>
      <c r="L276" s="346">
        <f t="shared" si="68"/>
        <v>100</v>
      </c>
      <c r="N276" s="221"/>
      <c r="O276" s="221"/>
      <c r="P276" s="221"/>
    </row>
    <row r="277" spans="1:16" s="218" customFormat="1" ht="13.5">
      <c r="A277" s="231">
        <v>4223</v>
      </c>
      <c r="B277" s="268" t="s">
        <v>124</v>
      </c>
      <c r="C277" s="217"/>
      <c r="D277" s="217">
        <v>15000</v>
      </c>
      <c r="E277" s="217">
        <v>15000</v>
      </c>
      <c r="F277" s="89">
        <v>15000</v>
      </c>
      <c r="G277" s="217">
        <v>15000</v>
      </c>
      <c r="H277" s="330">
        <f t="shared" si="66"/>
        <v>100</v>
      </c>
      <c r="I277" s="217">
        <v>15000</v>
      </c>
      <c r="J277" s="346">
        <f t="shared" si="67"/>
        <v>100</v>
      </c>
      <c r="K277" s="217">
        <v>15000</v>
      </c>
      <c r="L277" s="346">
        <f t="shared" si="68"/>
        <v>100</v>
      </c>
      <c r="N277" s="221"/>
      <c r="O277" s="221"/>
      <c r="P277" s="221"/>
    </row>
    <row r="278" spans="1:16" s="218" customFormat="1" ht="13.5">
      <c r="A278" s="267">
        <v>4227</v>
      </c>
      <c r="B278" s="268" t="s">
        <v>1</v>
      </c>
      <c r="C278" s="217"/>
      <c r="D278" s="217">
        <v>35000</v>
      </c>
      <c r="E278" s="217">
        <v>35000</v>
      </c>
      <c r="F278" s="89">
        <v>35000</v>
      </c>
      <c r="G278" s="217">
        <v>35000</v>
      </c>
      <c r="H278" s="330">
        <f t="shared" si="66"/>
        <v>100</v>
      </c>
      <c r="I278" s="217">
        <v>35000</v>
      </c>
      <c r="J278" s="346">
        <f t="shared" si="67"/>
        <v>100</v>
      </c>
      <c r="K278" s="217">
        <v>35000</v>
      </c>
      <c r="L278" s="346">
        <f t="shared" si="68"/>
        <v>100</v>
      </c>
      <c r="N278" s="221"/>
      <c r="O278" s="221"/>
      <c r="P278" s="221"/>
    </row>
    <row r="279" spans="1:16" s="218" customFormat="1" ht="12.75">
      <c r="A279" s="269">
        <v>426</v>
      </c>
      <c r="B279" s="254" t="s">
        <v>87</v>
      </c>
      <c r="C279" s="270">
        <f>SUM(C280)</f>
        <v>0</v>
      </c>
      <c r="D279" s="270">
        <f>SUM(D280)</f>
        <v>100000</v>
      </c>
      <c r="E279" s="270">
        <f>SUM(E280)</f>
        <v>100000</v>
      </c>
      <c r="F279" s="78">
        <f>SUM(F280)</f>
        <v>200000</v>
      </c>
      <c r="G279" s="270">
        <f>SUM(G280)</f>
        <v>200000</v>
      </c>
      <c r="H279" s="338">
        <f t="shared" si="66"/>
        <v>200</v>
      </c>
      <c r="I279" s="270">
        <f>SUM(I280)</f>
        <v>100000</v>
      </c>
      <c r="J279" s="345">
        <f t="shared" si="67"/>
        <v>50</v>
      </c>
      <c r="K279" s="270">
        <f>SUM(K280)</f>
        <v>100000</v>
      </c>
      <c r="L279" s="345">
        <f t="shared" si="68"/>
        <v>100</v>
      </c>
      <c r="N279" s="221"/>
      <c r="O279" s="221"/>
      <c r="P279" s="221"/>
    </row>
    <row r="280" spans="1:16" s="218" customFormat="1" ht="13.5">
      <c r="A280" s="267">
        <v>4262</v>
      </c>
      <c r="B280" s="268" t="s">
        <v>125</v>
      </c>
      <c r="C280" s="217"/>
      <c r="D280" s="217">
        <v>100000</v>
      </c>
      <c r="E280" s="217">
        <v>100000</v>
      </c>
      <c r="F280" s="89">
        <v>200000</v>
      </c>
      <c r="G280" s="217">
        <v>200000</v>
      </c>
      <c r="H280" s="330">
        <f t="shared" si="66"/>
        <v>200</v>
      </c>
      <c r="I280" s="217">
        <v>100000</v>
      </c>
      <c r="J280" s="346">
        <f t="shared" si="67"/>
        <v>50</v>
      </c>
      <c r="K280" s="217">
        <v>100000</v>
      </c>
      <c r="L280" s="346">
        <f t="shared" si="68"/>
        <v>100</v>
      </c>
      <c r="N280" s="221"/>
      <c r="O280" s="221"/>
      <c r="P280" s="221"/>
    </row>
    <row r="281" spans="1:16" s="218" customFormat="1" ht="13.5">
      <c r="A281" s="244"/>
      <c r="B281" s="245"/>
      <c r="C281" s="217"/>
      <c r="D281" s="217"/>
      <c r="E281" s="217"/>
      <c r="F281" s="89"/>
      <c r="G281" s="217"/>
      <c r="H281" s="330"/>
      <c r="I281" s="217"/>
      <c r="J281" s="346"/>
      <c r="K281" s="217"/>
      <c r="L281" s="346"/>
      <c r="N281" s="221"/>
      <c r="O281" s="221"/>
      <c r="P281" s="221"/>
    </row>
    <row r="282" spans="1:16" s="218" customFormat="1" ht="12.75">
      <c r="A282" s="251">
        <v>6002</v>
      </c>
      <c r="B282" s="251" t="s">
        <v>167</v>
      </c>
      <c r="C282" s="210">
        <f>C284+C308+C326+C344+C362+C377+C393+C414+C430+C442+C459+C466+C476</f>
        <v>1057783</v>
      </c>
      <c r="D282" s="210">
        <f>D284+D308+D326+D344+D362+D377+D393+D414+D430+D442+D459+D466+D476</f>
        <v>38309000</v>
      </c>
      <c r="E282" s="210">
        <f>E284+E308+E326+E344+E362+E377+E393+E414+E430+E442+E459+E466+E476</f>
        <v>38309000</v>
      </c>
      <c r="F282" s="92">
        <f>F284+F308+F326+F344+F362+F377+F393+F414+F430+F442+F459+F466+F476</f>
        <v>38321000</v>
      </c>
      <c r="G282" s="210">
        <f>G284+G308+G326+G344+G362+G377+G393+G414+G430+G442+G459+G466+G476</f>
        <v>98677000</v>
      </c>
      <c r="H282" s="338">
        <f t="shared" si="66"/>
        <v>257.58176929703205</v>
      </c>
      <c r="I282" s="210">
        <f>I284+I308+I326+I344+I362+I377+I393+I414+I430+I442+I459+I466+I476</f>
        <v>0</v>
      </c>
      <c r="J282" s="345"/>
      <c r="K282" s="210">
        <f>K284+K308+K326+K344+K362+K377+K393+K414+K430+K442+K459+K466+K476</f>
        <v>0</v>
      </c>
      <c r="L282" s="345"/>
      <c r="M282" s="221"/>
      <c r="N282" s="221"/>
      <c r="O282" s="221"/>
      <c r="P282" s="221"/>
    </row>
    <row r="283" spans="1:16" s="218" customFormat="1" ht="12.75">
      <c r="A283" s="246"/>
      <c r="B283" s="237"/>
      <c r="C283" s="210"/>
      <c r="D283" s="210"/>
      <c r="E283" s="210"/>
      <c r="F283" s="92"/>
      <c r="G283" s="210"/>
      <c r="H283" s="332"/>
      <c r="I283" s="210"/>
      <c r="J283" s="345"/>
      <c r="K283" s="210"/>
      <c r="L283" s="345"/>
      <c r="N283" s="221"/>
      <c r="O283" s="221"/>
      <c r="P283" s="221"/>
    </row>
    <row r="284" spans="1:16" s="218" customFormat="1" ht="13.5">
      <c r="A284" s="246" t="s">
        <v>245</v>
      </c>
      <c r="B284" s="230" t="s">
        <v>188</v>
      </c>
      <c r="C284" s="210">
        <f>C285+C291+C302</f>
        <v>19992</v>
      </c>
      <c r="D284" s="210">
        <f>D285+D291+D302</f>
        <v>0</v>
      </c>
      <c r="E284" s="210">
        <f>E285+E291+E302</f>
        <v>0</v>
      </c>
      <c r="F284" s="92">
        <f>F285+F291+F302</f>
        <v>0</v>
      </c>
      <c r="G284" s="210">
        <f>G285+G291+G302</f>
        <v>0</v>
      </c>
      <c r="H284" s="332"/>
      <c r="I284" s="210">
        <f>I285+I291+I302</f>
        <v>0</v>
      </c>
      <c r="J284" s="346"/>
      <c r="K284" s="210">
        <f>K285+K291+K302</f>
        <v>0</v>
      </c>
      <c r="L284" s="346"/>
      <c r="N284" s="221"/>
      <c r="O284" s="221"/>
      <c r="P284" s="221"/>
    </row>
    <row r="285" spans="1:16" s="218" customFormat="1" ht="13.5">
      <c r="A285" s="260">
        <v>31</v>
      </c>
      <c r="B285" s="237" t="s">
        <v>54</v>
      </c>
      <c r="C285" s="210">
        <f>C286+C288</f>
        <v>16612</v>
      </c>
      <c r="D285" s="210">
        <f>D286+D288</f>
        <v>0</v>
      </c>
      <c r="E285" s="210">
        <f>E286+E288</f>
        <v>0</v>
      </c>
      <c r="F285" s="92">
        <f>F286+F288</f>
        <v>0</v>
      </c>
      <c r="G285" s="210">
        <f>G286+G288</f>
        <v>0</v>
      </c>
      <c r="H285" s="332"/>
      <c r="I285" s="210">
        <f>I286+I288</f>
        <v>0</v>
      </c>
      <c r="J285" s="346"/>
      <c r="K285" s="210">
        <f>K286+K288</f>
        <v>0</v>
      </c>
      <c r="L285" s="346"/>
      <c r="N285" s="221"/>
      <c r="O285" s="221"/>
      <c r="P285" s="221"/>
    </row>
    <row r="286" spans="1:16" s="218" customFormat="1" ht="13.5">
      <c r="A286" s="260">
        <v>311</v>
      </c>
      <c r="B286" s="237" t="s">
        <v>97</v>
      </c>
      <c r="C286" s="210">
        <f>C287</f>
        <v>14259</v>
      </c>
      <c r="D286" s="210">
        <f>D287</f>
        <v>0</v>
      </c>
      <c r="E286" s="210">
        <f>E287</f>
        <v>0</v>
      </c>
      <c r="F286" s="92">
        <f>F287</f>
        <v>0</v>
      </c>
      <c r="G286" s="210">
        <f>G287</f>
        <v>0</v>
      </c>
      <c r="H286" s="332"/>
      <c r="I286" s="210">
        <f>I287</f>
        <v>0</v>
      </c>
      <c r="J286" s="346"/>
      <c r="K286" s="210">
        <f>K287</f>
        <v>0</v>
      </c>
      <c r="L286" s="346"/>
      <c r="N286" s="221"/>
      <c r="O286" s="221"/>
      <c r="P286" s="221"/>
    </row>
    <row r="287" spans="1:16" s="218" customFormat="1" ht="13.5">
      <c r="A287" s="239">
        <v>3111</v>
      </c>
      <c r="B287" s="193" t="s">
        <v>56</v>
      </c>
      <c r="C287" s="217">
        <v>14259</v>
      </c>
      <c r="D287" s="217"/>
      <c r="E287" s="217"/>
      <c r="F287" s="89"/>
      <c r="G287" s="217"/>
      <c r="H287" s="330"/>
      <c r="I287" s="217"/>
      <c r="J287" s="346"/>
      <c r="K287" s="217"/>
      <c r="L287" s="346"/>
      <c r="N287" s="221"/>
      <c r="O287" s="221"/>
      <c r="P287" s="221"/>
    </row>
    <row r="288" spans="1:16" s="218" customFormat="1" ht="13.5">
      <c r="A288" s="246">
        <v>313</v>
      </c>
      <c r="B288" s="237" t="s">
        <v>59</v>
      </c>
      <c r="C288" s="210">
        <f>SUM(C289:C290)</f>
        <v>2353</v>
      </c>
      <c r="D288" s="210">
        <f>D289+D290</f>
        <v>0</v>
      </c>
      <c r="E288" s="210">
        <f>E289+E290</f>
        <v>0</v>
      </c>
      <c r="F288" s="92">
        <f>F289+F290</f>
        <v>0</v>
      </c>
      <c r="G288" s="210">
        <f>G289+G290</f>
        <v>0</v>
      </c>
      <c r="H288" s="332"/>
      <c r="I288" s="210">
        <f>I289+I290</f>
        <v>0</v>
      </c>
      <c r="J288" s="346"/>
      <c r="K288" s="210">
        <f>K289+K290</f>
        <v>0</v>
      </c>
      <c r="L288" s="346"/>
      <c r="N288" s="221"/>
      <c r="O288" s="221"/>
      <c r="P288" s="221"/>
    </row>
    <row r="289" spans="1:16" s="218" customFormat="1" ht="13.5">
      <c r="A289" s="239">
        <v>3132</v>
      </c>
      <c r="B289" s="193" t="s">
        <v>95</v>
      </c>
      <c r="C289" s="217">
        <v>2353</v>
      </c>
      <c r="D289" s="217"/>
      <c r="E289" s="217"/>
      <c r="F289" s="89"/>
      <c r="G289" s="217"/>
      <c r="H289" s="330"/>
      <c r="I289" s="217"/>
      <c r="J289" s="346"/>
      <c r="K289" s="217"/>
      <c r="L289" s="346"/>
      <c r="N289" s="221"/>
      <c r="O289" s="221"/>
      <c r="P289" s="221"/>
    </row>
    <row r="290" spans="1:16" s="218" customFormat="1" ht="13.5" hidden="1">
      <c r="A290" s="239">
        <v>3133</v>
      </c>
      <c r="B290" s="193" t="s">
        <v>96</v>
      </c>
      <c r="C290" s="217"/>
      <c r="D290" s="217"/>
      <c r="E290" s="217"/>
      <c r="F290" s="89"/>
      <c r="G290" s="217"/>
      <c r="H290" s="330"/>
      <c r="I290" s="217"/>
      <c r="J290" s="346"/>
      <c r="K290" s="217"/>
      <c r="L290" s="346"/>
      <c r="N290" s="221"/>
      <c r="O290" s="221"/>
      <c r="P290" s="221"/>
    </row>
    <row r="291" spans="1:16" s="218" customFormat="1" ht="13.5" hidden="1">
      <c r="A291" s="246">
        <v>32</v>
      </c>
      <c r="B291" s="236" t="s">
        <v>5</v>
      </c>
      <c r="C291" s="210">
        <f>C292+C296+C298</f>
        <v>0</v>
      </c>
      <c r="D291" s="210">
        <f>D292+D296+D298</f>
        <v>0</v>
      </c>
      <c r="E291" s="210">
        <f>E292+E296+E298</f>
        <v>0</v>
      </c>
      <c r="F291" s="92">
        <f>F292+F296+F298</f>
        <v>0</v>
      </c>
      <c r="G291" s="210">
        <f>G292+G296+G298</f>
        <v>0</v>
      </c>
      <c r="H291" s="332"/>
      <c r="I291" s="210">
        <f>I292+I296+I298</f>
        <v>0</v>
      </c>
      <c r="J291" s="346"/>
      <c r="K291" s="210">
        <f>K292+K296+K298</f>
        <v>0</v>
      </c>
      <c r="L291" s="346"/>
      <c r="N291" s="221"/>
      <c r="O291" s="221"/>
      <c r="P291" s="221"/>
    </row>
    <row r="292" spans="1:16" s="218" customFormat="1" ht="13.5" hidden="1">
      <c r="A292" s="246">
        <v>321</v>
      </c>
      <c r="B292" s="237" t="s">
        <v>9</v>
      </c>
      <c r="C292" s="210">
        <f>SUM(C293:C295)</f>
        <v>0</v>
      </c>
      <c r="D292" s="210">
        <f>SUM(D293:D295)</f>
        <v>0</v>
      </c>
      <c r="E292" s="210">
        <f>SUM(E293:E295)</f>
        <v>0</v>
      </c>
      <c r="F292" s="92">
        <f>SUM(F293:F295)</f>
        <v>0</v>
      </c>
      <c r="G292" s="210">
        <f>SUM(G293:G295)</f>
        <v>0</v>
      </c>
      <c r="H292" s="332"/>
      <c r="I292" s="210">
        <f>SUM(I293:I295)</f>
        <v>0</v>
      </c>
      <c r="J292" s="346"/>
      <c r="K292" s="210">
        <f>SUM(K293:K295)</f>
        <v>0</v>
      </c>
      <c r="L292" s="346"/>
      <c r="N292" s="221"/>
      <c r="O292" s="221"/>
      <c r="P292" s="221"/>
    </row>
    <row r="293" spans="1:16" s="218" customFormat="1" ht="13.5" hidden="1">
      <c r="A293" s="239">
        <v>3211</v>
      </c>
      <c r="B293" s="243" t="s">
        <v>60</v>
      </c>
      <c r="C293" s="217"/>
      <c r="D293" s="217"/>
      <c r="E293" s="217"/>
      <c r="F293" s="89"/>
      <c r="G293" s="217"/>
      <c r="H293" s="330"/>
      <c r="I293" s="217"/>
      <c r="J293" s="346"/>
      <c r="K293" s="217"/>
      <c r="L293" s="346"/>
      <c r="N293" s="221"/>
      <c r="O293" s="221"/>
      <c r="P293" s="221"/>
    </row>
    <row r="294" spans="1:16" s="218" customFormat="1" ht="13.5" hidden="1">
      <c r="A294" s="244">
        <v>3213</v>
      </c>
      <c r="B294" s="193" t="s">
        <v>8</v>
      </c>
      <c r="C294" s="217"/>
      <c r="D294" s="217"/>
      <c r="E294" s="217"/>
      <c r="F294" s="89"/>
      <c r="G294" s="217"/>
      <c r="H294" s="330"/>
      <c r="I294" s="217"/>
      <c r="J294" s="346"/>
      <c r="K294" s="217"/>
      <c r="L294" s="346"/>
      <c r="N294" s="221"/>
      <c r="O294" s="221"/>
      <c r="P294" s="221"/>
    </row>
    <row r="295" spans="1:16" s="218" customFormat="1" ht="13.5" hidden="1">
      <c r="A295" s="244">
        <v>3214</v>
      </c>
      <c r="B295" s="193" t="s">
        <v>214</v>
      </c>
      <c r="C295" s="217"/>
      <c r="D295" s="217"/>
      <c r="E295" s="217"/>
      <c r="F295" s="89"/>
      <c r="G295" s="217"/>
      <c r="H295" s="330"/>
      <c r="I295" s="217"/>
      <c r="J295" s="346"/>
      <c r="K295" s="217"/>
      <c r="L295" s="346"/>
      <c r="N295" s="221"/>
      <c r="O295" s="221"/>
      <c r="P295" s="221"/>
    </row>
    <row r="296" spans="1:16" s="218" customFormat="1" ht="13.5" hidden="1">
      <c r="A296" s="260">
        <v>322</v>
      </c>
      <c r="B296" s="237" t="s">
        <v>62</v>
      </c>
      <c r="C296" s="210">
        <f>C297</f>
        <v>0</v>
      </c>
      <c r="D296" s="210">
        <f>D297</f>
        <v>0</v>
      </c>
      <c r="E296" s="210">
        <f>E297</f>
        <v>0</v>
      </c>
      <c r="F296" s="92">
        <f>F297</f>
        <v>0</v>
      </c>
      <c r="G296" s="210">
        <f>G297</f>
        <v>0</v>
      </c>
      <c r="H296" s="332"/>
      <c r="I296" s="210">
        <f>I297</f>
        <v>0</v>
      </c>
      <c r="J296" s="346"/>
      <c r="K296" s="210">
        <f>K297</f>
        <v>0</v>
      </c>
      <c r="L296" s="346"/>
      <c r="N296" s="221"/>
      <c r="O296" s="221"/>
      <c r="P296" s="221"/>
    </row>
    <row r="297" spans="1:16" s="218" customFormat="1" ht="13.5" hidden="1">
      <c r="A297" s="244">
        <v>3221</v>
      </c>
      <c r="B297" s="193" t="s">
        <v>63</v>
      </c>
      <c r="C297" s="217"/>
      <c r="D297" s="217"/>
      <c r="E297" s="217"/>
      <c r="F297" s="89"/>
      <c r="G297" s="217"/>
      <c r="H297" s="330"/>
      <c r="I297" s="217"/>
      <c r="J297" s="346"/>
      <c r="K297" s="217"/>
      <c r="L297" s="346"/>
      <c r="N297" s="221"/>
      <c r="O297" s="221"/>
      <c r="P297" s="221"/>
    </row>
    <row r="298" spans="1:16" s="218" customFormat="1" ht="13.5" hidden="1">
      <c r="A298" s="260">
        <v>323</v>
      </c>
      <c r="B298" s="237" t="s">
        <v>13</v>
      </c>
      <c r="C298" s="210">
        <f>C299+C300+C301</f>
        <v>0</v>
      </c>
      <c r="D298" s="210">
        <f>D299+D300+D301</f>
        <v>0</v>
      </c>
      <c r="E298" s="210">
        <f>E299+E300+E301</f>
        <v>0</v>
      </c>
      <c r="F298" s="92">
        <f>F299+F300+F301</f>
        <v>0</v>
      </c>
      <c r="G298" s="210">
        <f>G299+G300+G301</f>
        <v>0</v>
      </c>
      <c r="H298" s="332"/>
      <c r="I298" s="210">
        <f>I299+I300+I301</f>
        <v>0</v>
      </c>
      <c r="J298" s="346"/>
      <c r="K298" s="210">
        <f>K299+K300+K301</f>
        <v>0</v>
      </c>
      <c r="L298" s="346"/>
      <c r="N298" s="221"/>
      <c r="O298" s="221"/>
      <c r="P298" s="221"/>
    </row>
    <row r="299" spans="1:16" s="218" customFormat="1" ht="13.5" hidden="1">
      <c r="A299" s="244">
        <v>3231</v>
      </c>
      <c r="B299" s="235" t="s">
        <v>65</v>
      </c>
      <c r="C299" s="217"/>
      <c r="D299" s="217"/>
      <c r="E299" s="217"/>
      <c r="F299" s="89"/>
      <c r="G299" s="217"/>
      <c r="H299" s="330"/>
      <c r="I299" s="217"/>
      <c r="J299" s="346"/>
      <c r="K299" s="217"/>
      <c r="L299" s="346"/>
      <c r="N299" s="221"/>
      <c r="O299" s="221"/>
      <c r="P299" s="221"/>
    </row>
    <row r="300" spans="1:16" s="218" customFormat="1" ht="13.5" hidden="1">
      <c r="A300" s="244">
        <v>3233</v>
      </c>
      <c r="B300" s="243" t="s">
        <v>66</v>
      </c>
      <c r="C300" s="217"/>
      <c r="D300" s="217"/>
      <c r="E300" s="217"/>
      <c r="F300" s="89"/>
      <c r="G300" s="217"/>
      <c r="H300" s="330"/>
      <c r="I300" s="217"/>
      <c r="J300" s="346"/>
      <c r="K300" s="217"/>
      <c r="L300" s="346"/>
      <c r="N300" s="221"/>
      <c r="O300" s="221"/>
      <c r="P300" s="221"/>
    </row>
    <row r="301" spans="1:16" s="218" customFormat="1" ht="13.5" hidden="1">
      <c r="A301" s="244">
        <v>3238</v>
      </c>
      <c r="B301" s="193" t="s">
        <v>119</v>
      </c>
      <c r="C301" s="217"/>
      <c r="D301" s="217"/>
      <c r="E301" s="217"/>
      <c r="F301" s="89"/>
      <c r="G301" s="217"/>
      <c r="H301" s="330"/>
      <c r="I301" s="217"/>
      <c r="J301" s="346"/>
      <c r="K301" s="217"/>
      <c r="L301" s="346"/>
      <c r="N301" s="221"/>
      <c r="O301" s="221"/>
      <c r="P301" s="221"/>
    </row>
    <row r="302" spans="1:16" s="218" customFormat="1" ht="12.75" customHeight="1">
      <c r="A302" s="260">
        <v>42</v>
      </c>
      <c r="B302" s="247" t="s">
        <v>18</v>
      </c>
      <c r="C302" s="210">
        <f>C303+C305</f>
        <v>3380</v>
      </c>
      <c r="D302" s="210">
        <f>D303+D305</f>
        <v>0</v>
      </c>
      <c r="E302" s="210">
        <f>E303+E305</f>
        <v>0</v>
      </c>
      <c r="F302" s="92">
        <f>F303+F305</f>
        <v>0</v>
      </c>
      <c r="G302" s="210">
        <f>G303+G305</f>
        <v>0</v>
      </c>
      <c r="H302" s="332"/>
      <c r="I302" s="210">
        <f>I303+I305</f>
        <v>0</v>
      </c>
      <c r="J302" s="346"/>
      <c r="K302" s="210">
        <f>K303+K305</f>
        <v>0</v>
      </c>
      <c r="L302" s="346"/>
      <c r="N302" s="221"/>
      <c r="O302" s="221"/>
      <c r="P302" s="221"/>
    </row>
    <row r="303" spans="1:16" s="218" customFormat="1" ht="13.5" hidden="1">
      <c r="A303" s="260">
        <v>422</v>
      </c>
      <c r="B303" s="261" t="s">
        <v>26</v>
      </c>
      <c r="C303" s="210">
        <f>SUM(C304)</f>
        <v>0</v>
      </c>
      <c r="D303" s="210">
        <f>SUM(D304)</f>
        <v>0</v>
      </c>
      <c r="E303" s="210">
        <f>SUM(E304)</f>
        <v>0</v>
      </c>
      <c r="F303" s="92">
        <f>SUM(F304)</f>
        <v>0</v>
      </c>
      <c r="G303" s="210">
        <f>SUM(G304)</f>
        <v>0</v>
      </c>
      <c r="H303" s="332"/>
      <c r="I303" s="210">
        <f>SUM(I304)</f>
        <v>0</v>
      </c>
      <c r="J303" s="346"/>
      <c r="K303" s="210">
        <f>SUM(K304)</f>
        <v>0</v>
      </c>
      <c r="L303" s="346"/>
      <c r="N303" s="221"/>
      <c r="O303" s="221"/>
      <c r="P303" s="221"/>
    </row>
    <row r="304" spans="1:16" s="218" customFormat="1" ht="13.5" hidden="1">
      <c r="A304" s="244">
        <v>4221</v>
      </c>
      <c r="B304" s="259" t="s">
        <v>23</v>
      </c>
      <c r="C304" s="217"/>
      <c r="D304" s="217"/>
      <c r="E304" s="217"/>
      <c r="F304" s="89"/>
      <c r="G304" s="217"/>
      <c r="H304" s="330"/>
      <c r="I304" s="217"/>
      <c r="J304" s="346"/>
      <c r="K304" s="217"/>
      <c r="L304" s="346"/>
      <c r="N304" s="221"/>
      <c r="O304" s="221"/>
      <c r="P304" s="221"/>
    </row>
    <row r="305" spans="1:16" s="218" customFormat="1" ht="13.5">
      <c r="A305" s="260">
        <v>426</v>
      </c>
      <c r="B305" s="270" t="s">
        <v>87</v>
      </c>
      <c r="C305" s="210">
        <f>SUM(C306)</f>
        <v>3380</v>
      </c>
      <c r="D305" s="210">
        <f>SUM(D306)</f>
        <v>0</v>
      </c>
      <c r="E305" s="210">
        <f>SUM(E306)</f>
        <v>0</v>
      </c>
      <c r="F305" s="92">
        <f>SUM(F306)</f>
        <v>0</v>
      </c>
      <c r="G305" s="210">
        <f>SUM(G306)</f>
        <v>0</v>
      </c>
      <c r="H305" s="332"/>
      <c r="I305" s="210">
        <f>SUM(I306)</f>
        <v>0</v>
      </c>
      <c r="J305" s="346"/>
      <c r="K305" s="210">
        <f>SUM(K306)</f>
        <v>0</v>
      </c>
      <c r="L305" s="346"/>
      <c r="N305" s="221"/>
      <c r="O305" s="221"/>
      <c r="P305" s="221"/>
    </row>
    <row r="306" spans="1:16" s="218" customFormat="1" ht="13.5">
      <c r="A306" s="244">
        <v>4262</v>
      </c>
      <c r="B306" s="235" t="s">
        <v>86</v>
      </c>
      <c r="C306" s="217">
        <v>3380</v>
      </c>
      <c r="D306" s="217"/>
      <c r="E306" s="217"/>
      <c r="F306" s="89"/>
      <c r="G306" s="217"/>
      <c r="H306" s="330"/>
      <c r="I306" s="217"/>
      <c r="J306" s="346"/>
      <c r="K306" s="217"/>
      <c r="L306" s="346"/>
      <c r="N306" s="221"/>
      <c r="O306" s="221"/>
      <c r="P306" s="221"/>
    </row>
    <row r="307" spans="1:16" s="218" customFormat="1" ht="13.5">
      <c r="A307" s="210"/>
      <c r="B307" s="210"/>
      <c r="C307" s="210"/>
      <c r="D307" s="210"/>
      <c r="E307" s="210"/>
      <c r="F307" s="92"/>
      <c r="G307" s="210"/>
      <c r="H307" s="332"/>
      <c r="I307" s="210"/>
      <c r="J307" s="346"/>
      <c r="K307" s="210"/>
      <c r="L307" s="346"/>
      <c r="N307" s="221"/>
      <c r="O307" s="221"/>
      <c r="P307" s="221"/>
    </row>
    <row r="308" spans="1:16" s="218" customFormat="1" ht="19.5" customHeight="1">
      <c r="A308" s="251" t="s">
        <v>246</v>
      </c>
      <c r="B308" s="230" t="s">
        <v>195</v>
      </c>
      <c r="C308" s="210">
        <f>C309+C315+C322</f>
        <v>680000</v>
      </c>
      <c r="D308" s="210">
        <f>D309+D315+D322</f>
        <v>29250000</v>
      </c>
      <c r="E308" s="210">
        <f>E309+E315+E322</f>
        <v>29250000</v>
      </c>
      <c r="F308" s="92">
        <f>F309+F315+F322</f>
        <v>29250000</v>
      </c>
      <c r="G308" s="210">
        <f>G309+G315+G322</f>
        <v>71930000</v>
      </c>
      <c r="H308" s="332">
        <f>G308/E308*100</f>
        <v>245.9145299145299</v>
      </c>
      <c r="I308" s="210">
        <f>I309+I315+I322</f>
        <v>0</v>
      </c>
      <c r="J308" s="345"/>
      <c r="K308" s="210">
        <f>K309+K315+K322</f>
        <v>0</v>
      </c>
      <c r="L308" s="345"/>
      <c r="N308" s="221"/>
      <c r="O308" s="221"/>
      <c r="P308" s="221"/>
    </row>
    <row r="309" spans="1:16" s="218" customFormat="1" ht="12.75" hidden="1">
      <c r="A309" s="260">
        <v>31</v>
      </c>
      <c r="B309" s="237" t="s">
        <v>54</v>
      </c>
      <c r="C309" s="210">
        <f>C310+C312</f>
        <v>0</v>
      </c>
      <c r="D309" s="210">
        <f>D310+D312</f>
        <v>0</v>
      </c>
      <c r="E309" s="210">
        <f>E310+E312</f>
        <v>0</v>
      </c>
      <c r="F309" s="92">
        <f>F310+F312</f>
        <v>0</v>
      </c>
      <c r="G309" s="210">
        <f>G310+G312</f>
        <v>0</v>
      </c>
      <c r="H309" s="332"/>
      <c r="I309" s="210">
        <f>I310+I312</f>
        <v>0</v>
      </c>
      <c r="J309" s="345"/>
      <c r="K309" s="210">
        <f>K310+K312</f>
        <v>0</v>
      </c>
      <c r="L309" s="345"/>
      <c r="N309" s="221"/>
      <c r="O309" s="221"/>
      <c r="P309" s="221"/>
    </row>
    <row r="310" spans="1:16" s="218" customFormat="1" ht="12.75" hidden="1">
      <c r="A310" s="260">
        <v>311</v>
      </c>
      <c r="B310" s="237" t="s">
        <v>97</v>
      </c>
      <c r="C310" s="210">
        <f>C311</f>
        <v>0</v>
      </c>
      <c r="D310" s="210">
        <f>D311</f>
        <v>0</v>
      </c>
      <c r="E310" s="210">
        <f>E311</f>
        <v>0</v>
      </c>
      <c r="F310" s="92">
        <f>F311</f>
        <v>0</v>
      </c>
      <c r="G310" s="210">
        <f>G311</f>
        <v>0</v>
      </c>
      <c r="H310" s="332"/>
      <c r="I310" s="210">
        <f>I311</f>
        <v>0</v>
      </c>
      <c r="J310" s="345"/>
      <c r="K310" s="210">
        <f>K311</f>
        <v>0</v>
      </c>
      <c r="L310" s="345"/>
      <c r="N310" s="221"/>
      <c r="O310" s="221"/>
      <c r="P310" s="221"/>
    </row>
    <row r="311" spans="1:16" s="218" customFormat="1" ht="13.5" hidden="1">
      <c r="A311" s="239">
        <v>3111</v>
      </c>
      <c r="B311" s="193" t="s">
        <v>56</v>
      </c>
      <c r="C311" s="217"/>
      <c r="D311" s="217"/>
      <c r="E311" s="217"/>
      <c r="F311" s="89"/>
      <c r="G311" s="217"/>
      <c r="H311" s="330"/>
      <c r="I311" s="217"/>
      <c r="J311" s="346"/>
      <c r="K311" s="217"/>
      <c r="L311" s="346"/>
      <c r="N311" s="221"/>
      <c r="O311" s="221"/>
      <c r="P311" s="221"/>
    </row>
    <row r="312" spans="1:16" s="218" customFormat="1" ht="12.75" hidden="1">
      <c r="A312" s="246">
        <v>313</v>
      </c>
      <c r="B312" s="237" t="s">
        <v>59</v>
      </c>
      <c r="C312" s="210">
        <f>C313+C314</f>
        <v>0</v>
      </c>
      <c r="D312" s="210">
        <f>D313+D314</f>
        <v>0</v>
      </c>
      <c r="E312" s="210">
        <f>E313+E314</f>
        <v>0</v>
      </c>
      <c r="F312" s="92">
        <f>F313+F314</f>
        <v>0</v>
      </c>
      <c r="G312" s="210">
        <f>G313+G314</f>
        <v>0</v>
      </c>
      <c r="H312" s="332"/>
      <c r="I312" s="210">
        <f>I313+I314</f>
        <v>0</v>
      </c>
      <c r="J312" s="345"/>
      <c r="K312" s="210">
        <f>K313+K314</f>
        <v>0</v>
      </c>
      <c r="L312" s="345"/>
      <c r="N312" s="221"/>
      <c r="O312" s="221"/>
      <c r="P312" s="221"/>
    </row>
    <row r="313" spans="1:16" s="218" customFormat="1" ht="13.5" hidden="1">
      <c r="A313" s="239">
        <v>3132</v>
      </c>
      <c r="B313" s="193" t="s">
        <v>95</v>
      </c>
      <c r="C313" s="217"/>
      <c r="D313" s="217"/>
      <c r="E313" s="217"/>
      <c r="F313" s="89"/>
      <c r="G313" s="217"/>
      <c r="H313" s="330"/>
      <c r="I313" s="217"/>
      <c r="J313" s="346"/>
      <c r="K313" s="217"/>
      <c r="L313" s="346"/>
      <c r="N313" s="221"/>
      <c r="O313" s="221"/>
      <c r="P313" s="221"/>
    </row>
    <row r="314" spans="1:16" s="218" customFormat="1" ht="13.5" hidden="1">
      <c r="A314" s="239">
        <v>3133</v>
      </c>
      <c r="B314" s="193" t="s">
        <v>96</v>
      </c>
      <c r="C314" s="217"/>
      <c r="D314" s="217"/>
      <c r="E314" s="217"/>
      <c r="F314" s="89"/>
      <c r="G314" s="217"/>
      <c r="H314" s="330"/>
      <c r="I314" s="217"/>
      <c r="J314" s="346"/>
      <c r="K314" s="217"/>
      <c r="L314" s="346"/>
      <c r="N314" s="221"/>
      <c r="O314" s="221"/>
      <c r="P314" s="221"/>
    </row>
    <row r="315" spans="1:16" s="218" customFormat="1" ht="13.5">
      <c r="A315" s="246">
        <v>32</v>
      </c>
      <c r="B315" s="236" t="s">
        <v>5</v>
      </c>
      <c r="C315" s="210">
        <f>C316+C319</f>
        <v>680000</v>
      </c>
      <c r="D315" s="210">
        <f>D316+D319</f>
        <v>0</v>
      </c>
      <c r="E315" s="210">
        <f>E316+E319</f>
        <v>0</v>
      </c>
      <c r="F315" s="92">
        <f>F316+F319</f>
        <v>70000</v>
      </c>
      <c r="G315" s="210">
        <f>G316+G319</f>
        <v>700000</v>
      </c>
      <c r="H315" s="332"/>
      <c r="I315" s="210">
        <f>I316+I319</f>
        <v>0</v>
      </c>
      <c r="J315" s="346"/>
      <c r="K315" s="210">
        <f>K316+K319</f>
        <v>0</v>
      </c>
      <c r="L315" s="346"/>
      <c r="N315" s="221"/>
      <c r="O315" s="221"/>
      <c r="P315" s="221"/>
    </row>
    <row r="316" spans="1:16" s="218" customFormat="1" ht="13.5">
      <c r="A316" s="246">
        <v>321</v>
      </c>
      <c r="B316" s="237" t="s">
        <v>9</v>
      </c>
      <c r="C316" s="210"/>
      <c r="D316" s="210">
        <f>D317+D318</f>
        <v>0</v>
      </c>
      <c r="E316" s="210">
        <f>E317+E318</f>
        <v>0</v>
      </c>
      <c r="F316" s="92">
        <f>F317+F318</f>
        <v>0</v>
      </c>
      <c r="G316" s="210">
        <f>G317+G318</f>
        <v>400000</v>
      </c>
      <c r="H316" s="332"/>
      <c r="I316" s="210">
        <f>I317+I318</f>
        <v>0</v>
      </c>
      <c r="J316" s="346"/>
      <c r="K316" s="210">
        <f>K317+K318</f>
        <v>0</v>
      </c>
      <c r="L316" s="346"/>
      <c r="N316" s="221"/>
      <c r="O316" s="221"/>
      <c r="P316" s="221"/>
    </row>
    <row r="317" spans="1:16" s="218" customFormat="1" ht="13.5">
      <c r="A317" s="239">
        <v>3211</v>
      </c>
      <c r="B317" s="243" t="s">
        <v>60</v>
      </c>
      <c r="C317" s="217"/>
      <c r="D317" s="217"/>
      <c r="E317" s="217"/>
      <c r="F317" s="89"/>
      <c r="G317" s="217">
        <v>400000</v>
      </c>
      <c r="H317" s="330"/>
      <c r="I317" s="217"/>
      <c r="J317" s="346"/>
      <c r="K317" s="217"/>
      <c r="L317" s="346"/>
      <c r="N317" s="221"/>
      <c r="O317" s="221"/>
      <c r="P317" s="221"/>
    </row>
    <row r="318" spans="1:16" s="218" customFormat="1" ht="13.5" hidden="1">
      <c r="A318" s="244">
        <v>3213</v>
      </c>
      <c r="B318" s="193" t="s">
        <v>8</v>
      </c>
      <c r="C318" s="217"/>
      <c r="D318" s="217"/>
      <c r="E318" s="217"/>
      <c r="F318" s="89"/>
      <c r="G318" s="217"/>
      <c r="H318" s="330"/>
      <c r="I318" s="217"/>
      <c r="J318" s="346"/>
      <c r="K318" s="217"/>
      <c r="L318" s="346"/>
      <c r="N318" s="221"/>
      <c r="O318" s="221"/>
      <c r="P318" s="221"/>
    </row>
    <row r="319" spans="1:16" s="218" customFormat="1" ht="12.75">
      <c r="A319" s="260">
        <v>323</v>
      </c>
      <c r="B319" s="237" t="s">
        <v>13</v>
      </c>
      <c r="C319" s="210">
        <f>SUM(C320:C321)</f>
        <v>680000</v>
      </c>
      <c r="D319" s="210">
        <f aca="true" t="shared" si="69" ref="D319:I319">SUM(D320:D321)</f>
        <v>0</v>
      </c>
      <c r="E319" s="210">
        <f t="shared" si="69"/>
        <v>0</v>
      </c>
      <c r="F319" s="92">
        <f t="shared" si="69"/>
        <v>70000</v>
      </c>
      <c r="G319" s="210">
        <f t="shared" si="69"/>
        <v>300000</v>
      </c>
      <c r="H319" s="210">
        <f t="shared" si="69"/>
        <v>0</v>
      </c>
      <c r="I319" s="210">
        <f t="shared" si="69"/>
        <v>0</v>
      </c>
      <c r="J319" s="210"/>
      <c r="K319" s="210">
        <f>SUM(K320:K321)</f>
        <v>0</v>
      </c>
      <c r="L319" s="345"/>
      <c r="N319" s="221"/>
      <c r="O319" s="221"/>
      <c r="P319" s="221"/>
    </row>
    <row r="320" spans="1:16" s="218" customFormat="1" ht="13.5">
      <c r="A320" s="239">
        <v>3233</v>
      </c>
      <c r="B320" s="243" t="s">
        <v>66</v>
      </c>
      <c r="C320" s="217"/>
      <c r="D320" s="217"/>
      <c r="E320" s="217"/>
      <c r="F320" s="89"/>
      <c r="G320" s="217">
        <v>200000</v>
      </c>
      <c r="H320" s="337"/>
      <c r="I320" s="210"/>
      <c r="J320" s="345"/>
      <c r="K320" s="210"/>
      <c r="L320" s="345"/>
      <c r="N320" s="221"/>
      <c r="O320" s="221"/>
      <c r="P320" s="221"/>
    </row>
    <row r="321" spans="1:16" s="218" customFormat="1" ht="13.5">
      <c r="A321" s="244">
        <v>3237</v>
      </c>
      <c r="B321" s="193" t="s">
        <v>15</v>
      </c>
      <c r="C321" s="217">
        <v>680000</v>
      </c>
      <c r="D321" s="217"/>
      <c r="E321" s="217"/>
      <c r="F321" s="89">
        <v>70000</v>
      </c>
      <c r="G321" s="217">
        <v>100000</v>
      </c>
      <c r="H321" s="337"/>
      <c r="I321" s="217"/>
      <c r="J321" s="346"/>
      <c r="K321" s="217"/>
      <c r="L321" s="346"/>
      <c r="N321" s="221"/>
      <c r="O321" s="221"/>
      <c r="P321" s="221"/>
    </row>
    <row r="322" spans="1:16" s="218" customFormat="1" ht="12.75">
      <c r="A322" s="271">
        <v>42</v>
      </c>
      <c r="B322" s="247" t="s">
        <v>18</v>
      </c>
      <c r="C322" s="266">
        <f>SUM(C323)</f>
        <v>0</v>
      </c>
      <c r="D322" s="266">
        <f aca="true" t="shared" si="70" ref="D322:K323">SUM(D323)</f>
        <v>29250000</v>
      </c>
      <c r="E322" s="266">
        <f t="shared" si="70"/>
        <v>29250000</v>
      </c>
      <c r="F322" s="383">
        <f t="shared" si="70"/>
        <v>29180000</v>
      </c>
      <c r="G322" s="266">
        <f t="shared" si="70"/>
        <v>71230000</v>
      </c>
      <c r="H322" s="337">
        <f>G322/E322*100</f>
        <v>243.52136752136752</v>
      </c>
      <c r="I322" s="266">
        <f t="shared" si="70"/>
        <v>0</v>
      </c>
      <c r="J322" s="332"/>
      <c r="K322" s="266">
        <f t="shared" si="70"/>
        <v>0</v>
      </c>
      <c r="L322" s="332"/>
      <c r="N322" s="221"/>
      <c r="O322" s="221"/>
      <c r="P322" s="221"/>
    </row>
    <row r="323" spans="1:16" s="218" customFormat="1" ht="12.75">
      <c r="A323" s="271">
        <v>426</v>
      </c>
      <c r="B323" s="270" t="s">
        <v>87</v>
      </c>
      <c r="C323" s="266">
        <f>SUM(C324)</f>
        <v>0</v>
      </c>
      <c r="D323" s="266">
        <f t="shared" si="70"/>
        <v>29250000</v>
      </c>
      <c r="E323" s="266">
        <f t="shared" si="70"/>
        <v>29250000</v>
      </c>
      <c r="F323" s="383">
        <f t="shared" si="70"/>
        <v>29180000</v>
      </c>
      <c r="G323" s="266">
        <f t="shared" si="70"/>
        <v>71230000</v>
      </c>
      <c r="H323" s="337">
        <f>G323/E323*100</f>
        <v>243.52136752136752</v>
      </c>
      <c r="I323" s="266">
        <f t="shared" si="70"/>
        <v>0</v>
      </c>
      <c r="J323" s="332"/>
      <c r="K323" s="266">
        <f t="shared" si="70"/>
        <v>0</v>
      </c>
      <c r="L323" s="332"/>
      <c r="N323" s="221"/>
      <c r="O323" s="221"/>
      <c r="P323" s="221"/>
    </row>
    <row r="324" spans="1:16" s="218" customFormat="1" ht="13.5">
      <c r="A324" s="233">
        <v>4262</v>
      </c>
      <c r="B324" s="235" t="s">
        <v>86</v>
      </c>
      <c r="C324" s="263"/>
      <c r="D324" s="263">
        <v>29250000</v>
      </c>
      <c r="E324" s="263">
        <v>29250000</v>
      </c>
      <c r="F324" s="380">
        <v>29180000</v>
      </c>
      <c r="G324" s="263">
        <v>71230000</v>
      </c>
      <c r="H324" s="335">
        <f>G324/E324*100</f>
        <v>243.52136752136752</v>
      </c>
      <c r="I324" s="263"/>
      <c r="J324" s="330"/>
      <c r="K324" s="263"/>
      <c r="L324" s="330"/>
      <c r="N324" s="221"/>
      <c r="O324" s="221"/>
      <c r="P324" s="221"/>
    </row>
    <row r="325" spans="1:16" s="218" customFormat="1" ht="13.5">
      <c r="A325" s="233"/>
      <c r="B325" s="235"/>
      <c r="C325" s="263"/>
      <c r="D325" s="263"/>
      <c r="E325" s="263"/>
      <c r="F325" s="380"/>
      <c r="G325" s="263"/>
      <c r="H325" s="335"/>
      <c r="I325" s="263"/>
      <c r="J325" s="346"/>
      <c r="K325" s="263"/>
      <c r="L325" s="346"/>
      <c r="N325" s="221"/>
      <c r="O325" s="221"/>
      <c r="P325" s="221"/>
    </row>
    <row r="326" spans="1:16" s="218" customFormat="1" ht="23.25" customHeight="1">
      <c r="A326" s="220" t="s">
        <v>247</v>
      </c>
      <c r="B326" s="230" t="s">
        <v>192</v>
      </c>
      <c r="C326" s="210">
        <f>C333+C340</f>
        <v>185729</v>
      </c>
      <c r="D326" s="210">
        <f>D333+D340</f>
        <v>4290000</v>
      </c>
      <c r="E326" s="210">
        <f>E333+E340</f>
        <v>4290000</v>
      </c>
      <c r="F326" s="92">
        <f>F333+F340</f>
        <v>4290000</v>
      </c>
      <c r="G326" s="210">
        <f>G333+G340</f>
        <v>12290000</v>
      </c>
      <c r="H326" s="332">
        <f>G326/E326*100</f>
        <v>286.4801864801865</v>
      </c>
      <c r="I326" s="210">
        <f>I333+I340</f>
        <v>0</v>
      </c>
      <c r="J326" s="345"/>
      <c r="K326" s="210">
        <f>K333+K340</f>
        <v>0</v>
      </c>
      <c r="L326" s="345"/>
      <c r="N326" s="221"/>
      <c r="O326" s="221"/>
      <c r="P326" s="221"/>
    </row>
    <row r="327" spans="1:16" s="218" customFormat="1" ht="12.75" hidden="1">
      <c r="A327" s="260">
        <v>31</v>
      </c>
      <c r="B327" s="237" t="s">
        <v>54</v>
      </c>
      <c r="C327" s="210"/>
      <c r="D327" s="210">
        <f>D328+D330</f>
        <v>0</v>
      </c>
      <c r="E327" s="210">
        <f>E328+E330</f>
        <v>0</v>
      </c>
      <c r="F327" s="92">
        <f>F328+F330</f>
        <v>0</v>
      </c>
      <c r="G327" s="210">
        <f>G328+G330</f>
        <v>0</v>
      </c>
      <c r="H327" s="332"/>
      <c r="I327" s="210">
        <f>I328+I330</f>
        <v>0</v>
      </c>
      <c r="J327" s="345"/>
      <c r="K327" s="210">
        <f>K328+K330</f>
        <v>0</v>
      </c>
      <c r="L327" s="345"/>
      <c r="N327" s="221"/>
      <c r="O327" s="221"/>
      <c r="P327" s="221"/>
    </row>
    <row r="328" spans="1:16" s="218" customFormat="1" ht="12.75" hidden="1">
      <c r="A328" s="260">
        <v>311</v>
      </c>
      <c r="B328" s="237" t="s">
        <v>97</v>
      </c>
      <c r="C328" s="210"/>
      <c r="D328" s="210">
        <f>D329</f>
        <v>0</v>
      </c>
      <c r="E328" s="210">
        <f>E329</f>
        <v>0</v>
      </c>
      <c r="F328" s="92">
        <f>F329</f>
        <v>0</v>
      </c>
      <c r="G328" s="210">
        <f>G329</f>
        <v>0</v>
      </c>
      <c r="H328" s="332"/>
      <c r="I328" s="210">
        <f>I329</f>
        <v>0</v>
      </c>
      <c r="J328" s="345"/>
      <c r="K328" s="210">
        <f>K329</f>
        <v>0</v>
      </c>
      <c r="L328" s="345"/>
      <c r="N328" s="221"/>
      <c r="O328" s="221"/>
      <c r="P328" s="221"/>
    </row>
    <row r="329" spans="1:16" s="218" customFormat="1" ht="13.5" hidden="1">
      <c r="A329" s="239">
        <v>3111</v>
      </c>
      <c r="B329" s="193" t="s">
        <v>56</v>
      </c>
      <c r="C329" s="217"/>
      <c r="D329" s="217"/>
      <c r="E329" s="217"/>
      <c r="F329" s="89"/>
      <c r="G329" s="217"/>
      <c r="H329" s="330"/>
      <c r="I329" s="217"/>
      <c r="J329" s="345"/>
      <c r="K329" s="217"/>
      <c r="L329" s="345"/>
      <c r="N329" s="221"/>
      <c r="O329" s="221"/>
      <c r="P329" s="221"/>
    </row>
    <row r="330" spans="1:16" s="218" customFormat="1" ht="12.75" hidden="1">
      <c r="A330" s="246">
        <v>313</v>
      </c>
      <c r="B330" s="237" t="s">
        <v>59</v>
      </c>
      <c r="C330" s="210"/>
      <c r="D330" s="210">
        <f>D331+D332</f>
        <v>0</v>
      </c>
      <c r="E330" s="210">
        <f>E331+E332</f>
        <v>0</v>
      </c>
      <c r="F330" s="92">
        <f>F331+F332</f>
        <v>0</v>
      </c>
      <c r="G330" s="210">
        <f>G331+G332</f>
        <v>0</v>
      </c>
      <c r="H330" s="332"/>
      <c r="I330" s="210">
        <f>I331+I332</f>
        <v>0</v>
      </c>
      <c r="J330" s="345"/>
      <c r="K330" s="210">
        <f>K331+K332</f>
        <v>0</v>
      </c>
      <c r="L330" s="345"/>
      <c r="N330" s="221"/>
      <c r="O330" s="221"/>
      <c r="P330" s="221"/>
    </row>
    <row r="331" spans="1:16" s="218" customFormat="1" ht="13.5" hidden="1">
      <c r="A331" s="239">
        <v>3132</v>
      </c>
      <c r="B331" s="193" t="s">
        <v>95</v>
      </c>
      <c r="C331" s="217"/>
      <c r="D331" s="217"/>
      <c r="E331" s="217"/>
      <c r="F331" s="89"/>
      <c r="G331" s="217"/>
      <c r="H331" s="330"/>
      <c r="I331" s="217"/>
      <c r="J331" s="345"/>
      <c r="K331" s="217"/>
      <c r="L331" s="345"/>
      <c r="N331" s="221"/>
      <c r="O331" s="221"/>
      <c r="P331" s="221"/>
    </row>
    <row r="332" spans="1:16" s="218" customFormat="1" ht="13.5" hidden="1">
      <c r="A332" s="239">
        <v>3133</v>
      </c>
      <c r="B332" s="193" t="s">
        <v>96</v>
      </c>
      <c r="C332" s="217"/>
      <c r="D332" s="217"/>
      <c r="E332" s="217"/>
      <c r="F332" s="89"/>
      <c r="G332" s="217"/>
      <c r="H332" s="330"/>
      <c r="I332" s="217"/>
      <c r="J332" s="345"/>
      <c r="K332" s="217"/>
      <c r="L332" s="345"/>
      <c r="N332" s="221"/>
      <c r="O332" s="221"/>
      <c r="P332" s="221"/>
    </row>
    <row r="333" spans="1:16" s="218" customFormat="1" ht="12.75">
      <c r="A333" s="246">
        <v>32</v>
      </c>
      <c r="B333" s="236" t="s">
        <v>5</v>
      </c>
      <c r="C333" s="210">
        <f>C334+C337</f>
        <v>185729</v>
      </c>
      <c r="D333" s="210">
        <f>D334+D337</f>
        <v>0</v>
      </c>
      <c r="E333" s="210">
        <f>E334+E337</f>
        <v>0</v>
      </c>
      <c r="F333" s="92">
        <f>F334+F337</f>
        <v>24000</v>
      </c>
      <c r="G333" s="210">
        <f>G334+G337</f>
        <v>590000</v>
      </c>
      <c r="H333" s="332"/>
      <c r="I333" s="210">
        <f>I334+I337</f>
        <v>0</v>
      </c>
      <c r="J333" s="345"/>
      <c r="K333" s="210">
        <f>K334+K337</f>
        <v>0</v>
      </c>
      <c r="L333" s="345"/>
      <c r="N333" s="221"/>
      <c r="O333" s="221"/>
      <c r="P333" s="221"/>
    </row>
    <row r="334" spans="1:16" s="218" customFormat="1" ht="12.75" hidden="1">
      <c r="A334" s="246">
        <v>321</v>
      </c>
      <c r="B334" s="237" t="s">
        <v>9</v>
      </c>
      <c r="C334" s="210">
        <f>SUM(C335:C336)</f>
        <v>0</v>
      </c>
      <c r="D334" s="210">
        <f>SUM(D335:D336)</f>
        <v>0</v>
      </c>
      <c r="E334" s="210">
        <f>SUM(E335:E336)</f>
        <v>0</v>
      </c>
      <c r="F334" s="92">
        <f>SUM(F335:F336)</f>
        <v>0</v>
      </c>
      <c r="G334" s="210">
        <f>SUM(G335:G336)</f>
        <v>0</v>
      </c>
      <c r="H334" s="332"/>
      <c r="I334" s="210">
        <f>SUM(I335:I336)</f>
        <v>0</v>
      </c>
      <c r="J334" s="345"/>
      <c r="K334" s="210">
        <f>SUM(K335:K336)</f>
        <v>0</v>
      </c>
      <c r="L334" s="345"/>
      <c r="N334" s="221"/>
      <c r="O334" s="221"/>
      <c r="P334" s="221"/>
    </row>
    <row r="335" spans="1:16" s="218" customFormat="1" ht="13.5" hidden="1">
      <c r="A335" s="239">
        <v>3211</v>
      </c>
      <c r="B335" s="243" t="s">
        <v>60</v>
      </c>
      <c r="C335" s="217"/>
      <c r="D335" s="217"/>
      <c r="E335" s="217"/>
      <c r="F335" s="89"/>
      <c r="G335" s="217"/>
      <c r="H335" s="330"/>
      <c r="I335" s="217"/>
      <c r="J335" s="345"/>
      <c r="K335" s="217"/>
      <c r="L335" s="345"/>
      <c r="N335" s="221"/>
      <c r="O335" s="221"/>
      <c r="P335" s="221"/>
    </row>
    <row r="336" spans="1:16" s="218" customFormat="1" ht="13.5" hidden="1">
      <c r="A336" s="244">
        <v>3213</v>
      </c>
      <c r="B336" s="193" t="s">
        <v>8</v>
      </c>
      <c r="C336" s="217"/>
      <c r="D336" s="217"/>
      <c r="E336" s="217"/>
      <c r="F336" s="89"/>
      <c r="G336" s="217"/>
      <c r="H336" s="330"/>
      <c r="I336" s="217"/>
      <c r="J336" s="345"/>
      <c r="K336" s="217"/>
      <c r="L336" s="345"/>
      <c r="N336" s="221"/>
      <c r="O336" s="221"/>
      <c r="P336" s="221"/>
    </row>
    <row r="337" spans="1:16" s="218" customFormat="1" ht="12.75">
      <c r="A337" s="260">
        <v>323</v>
      </c>
      <c r="B337" s="237" t="s">
        <v>13</v>
      </c>
      <c r="C337" s="210">
        <f>SUM(C338:C339)</f>
        <v>185729</v>
      </c>
      <c r="D337" s="210">
        <f>SUM(D338:D339)</f>
        <v>0</v>
      </c>
      <c r="E337" s="210">
        <f>SUM(E338:E339)</f>
        <v>0</v>
      </c>
      <c r="F337" s="92">
        <f aca="true" t="shared" si="71" ref="F337:K337">SUM(F338:F339)</f>
        <v>24000</v>
      </c>
      <c r="G337" s="210">
        <f t="shared" si="71"/>
        <v>590000</v>
      </c>
      <c r="H337" s="210">
        <f t="shared" si="71"/>
        <v>0</v>
      </c>
      <c r="I337" s="210">
        <f t="shared" si="71"/>
        <v>0</v>
      </c>
      <c r="J337" s="210"/>
      <c r="K337" s="210">
        <f t="shared" si="71"/>
        <v>0</v>
      </c>
      <c r="L337" s="345"/>
      <c r="N337" s="221"/>
      <c r="O337" s="221"/>
      <c r="P337" s="221"/>
    </row>
    <row r="338" spans="1:16" s="218" customFormat="1" ht="13.5">
      <c r="A338" s="239">
        <v>3233</v>
      </c>
      <c r="B338" s="243" t="s">
        <v>66</v>
      </c>
      <c r="C338" s="217"/>
      <c r="D338" s="217"/>
      <c r="E338" s="217"/>
      <c r="F338" s="89"/>
      <c r="G338" s="217">
        <v>490000</v>
      </c>
      <c r="H338" s="332"/>
      <c r="I338" s="210"/>
      <c r="J338" s="345"/>
      <c r="K338" s="210"/>
      <c r="L338" s="345"/>
      <c r="N338" s="221"/>
      <c r="O338" s="221"/>
      <c r="P338" s="221"/>
    </row>
    <row r="339" spans="1:16" s="218" customFormat="1" ht="13.5">
      <c r="A339" s="244">
        <v>3237</v>
      </c>
      <c r="B339" s="193" t="s">
        <v>15</v>
      </c>
      <c r="C339" s="217">
        <v>185729</v>
      </c>
      <c r="D339" s="217"/>
      <c r="E339" s="217"/>
      <c r="F339" s="89">
        <v>24000</v>
      </c>
      <c r="G339" s="217">
        <v>100000</v>
      </c>
      <c r="H339" s="330"/>
      <c r="I339" s="217"/>
      <c r="J339" s="345"/>
      <c r="K339" s="217"/>
      <c r="L339" s="345"/>
      <c r="N339" s="221"/>
      <c r="O339" s="221"/>
      <c r="P339" s="221"/>
    </row>
    <row r="340" spans="1:16" s="218" customFormat="1" ht="12.75">
      <c r="A340" s="251">
        <v>42</v>
      </c>
      <c r="B340" s="247" t="s">
        <v>18</v>
      </c>
      <c r="C340" s="266">
        <f aca="true" t="shared" si="72" ref="C340:K341">SUM(C341)</f>
        <v>0</v>
      </c>
      <c r="D340" s="266">
        <f t="shared" si="72"/>
        <v>4290000</v>
      </c>
      <c r="E340" s="266">
        <f t="shared" si="72"/>
        <v>4290000</v>
      </c>
      <c r="F340" s="383">
        <f t="shared" si="72"/>
        <v>4266000</v>
      </c>
      <c r="G340" s="266">
        <f t="shared" si="72"/>
        <v>11700000</v>
      </c>
      <c r="H340" s="337">
        <f>G340/E340*100</f>
        <v>272.7272727272727</v>
      </c>
      <c r="I340" s="266">
        <f t="shared" si="72"/>
        <v>0</v>
      </c>
      <c r="J340" s="345"/>
      <c r="K340" s="266">
        <f t="shared" si="72"/>
        <v>0</v>
      </c>
      <c r="L340" s="345"/>
      <c r="N340" s="221"/>
      <c r="O340" s="221"/>
      <c r="P340" s="221"/>
    </row>
    <row r="341" spans="1:16" s="218" customFormat="1" ht="12.75">
      <c r="A341" s="251">
        <v>426</v>
      </c>
      <c r="B341" s="270" t="s">
        <v>87</v>
      </c>
      <c r="C341" s="266">
        <f t="shared" si="72"/>
        <v>0</v>
      </c>
      <c r="D341" s="266">
        <f t="shared" si="72"/>
        <v>4290000</v>
      </c>
      <c r="E341" s="266">
        <f t="shared" si="72"/>
        <v>4290000</v>
      </c>
      <c r="F341" s="383">
        <f t="shared" si="72"/>
        <v>4266000</v>
      </c>
      <c r="G341" s="266">
        <f t="shared" si="72"/>
        <v>11700000</v>
      </c>
      <c r="H341" s="337">
        <f>G341/E341*100</f>
        <v>272.7272727272727</v>
      </c>
      <c r="I341" s="266">
        <f t="shared" si="72"/>
        <v>0</v>
      </c>
      <c r="J341" s="345"/>
      <c r="K341" s="266">
        <f t="shared" si="72"/>
        <v>0</v>
      </c>
      <c r="L341" s="345"/>
      <c r="N341" s="221"/>
      <c r="O341" s="221"/>
      <c r="P341" s="221"/>
    </row>
    <row r="342" spans="1:16" s="218" customFormat="1" ht="13.5">
      <c r="A342" s="272">
        <v>4262</v>
      </c>
      <c r="B342" s="235" t="s">
        <v>86</v>
      </c>
      <c r="C342" s="263"/>
      <c r="D342" s="263">
        <v>4290000</v>
      </c>
      <c r="E342" s="263">
        <v>4290000</v>
      </c>
      <c r="F342" s="380">
        <v>4266000</v>
      </c>
      <c r="G342" s="263">
        <v>11700000</v>
      </c>
      <c r="H342" s="335">
        <f>G342/E342*100</f>
        <v>272.7272727272727</v>
      </c>
      <c r="I342" s="263"/>
      <c r="J342" s="346"/>
      <c r="K342" s="263"/>
      <c r="L342" s="346"/>
      <c r="N342" s="221"/>
      <c r="O342" s="221"/>
      <c r="P342" s="221"/>
    </row>
    <row r="343" spans="1:16" s="218" customFormat="1" ht="13.5">
      <c r="A343" s="272"/>
      <c r="B343" s="261"/>
      <c r="C343" s="266"/>
      <c r="D343" s="266"/>
      <c r="E343" s="266"/>
      <c r="F343" s="383"/>
      <c r="G343" s="266"/>
      <c r="H343" s="337"/>
      <c r="I343" s="266"/>
      <c r="J343" s="346"/>
      <c r="K343" s="266"/>
      <c r="L343" s="346"/>
      <c r="N343" s="221"/>
      <c r="O343" s="221"/>
      <c r="P343" s="221"/>
    </row>
    <row r="344" spans="1:16" s="218" customFormat="1" ht="25.5">
      <c r="A344" s="273" t="s">
        <v>248</v>
      </c>
      <c r="B344" s="230" t="s">
        <v>191</v>
      </c>
      <c r="C344" s="210">
        <f>C345+C351+C358</f>
        <v>144756</v>
      </c>
      <c r="D344" s="210">
        <f>D345+D351+D358</f>
        <v>4769000</v>
      </c>
      <c r="E344" s="210">
        <f>E345+E351+E358</f>
        <v>4769000</v>
      </c>
      <c r="F344" s="92">
        <f>F345+F351+F358</f>
        <v>4769000</v>
      </c>
      <c r="G344" s="210">
        <f>G345+G351+G358</f>
        <v>14445000</v>
      </c>
      <c r="H344" s="332">
        <f>G344/E344*100</f>
        <v>302.8936884042776</v>
      </c>
      <c r="I344" s="210">
        <f>I345+I351+I358</f>
        <v>0</v>
      </c>
      <c r="J344" s="345"/>
      <c r="K344" s="210">
        <f>K345+K351+K358</f>
        <v>0</v>
      </c>
      <c r="L344" s="345"/>
      <c r="N344" s="221"/>
      <c r="O344" s="221"/>
      <c r="P344" s="221"/>
    </row>
    <row r="345" spans="1:16" s="218" customFormat="1" ht="12.75">
      <c r="A345" s="260">
        <v>31</v>
      </c>
      <c r="B345" s="237" t="s">
        <v>54</v>
      </c>
      <c r="C345" s="210">
        <f>C346+C348</f>
        <v>144756</v>
      </c>
      <c r="D345" s="210">
        <f>D346+D348</f>
        <v>0</v>
      </c>
      <c r="E345" s="210">
        <f>E346+E348</f>
        <v>0</v>
      </c>
      <c r="F345" s="92">
        <f>F346+F348</f>
        <v>0</v>
      </c>
      <c r="G345" s="210">
        <f>G346+G348</f>
        <v>0</v>
      </c>
      <c r="H345" s="332"/>
      <c r="I345" s="210">
        <f>I346+I348</f>
        <v>0</v>
      </c>
      <c r="J345" s="345"/>
      <c r="K345" s="210">
        <f>K346+K348</f>
        <v>0</v>
      </c>
      <c r="L345" s="345"/>
      <c r="N345" s="221"/>
      <c r="O345" s="221"/>
      <c r="P345" s="221"/>
    </row>
    <row r="346" spans="1:16" s="218" customFormat="1" ht="12.75">
      <c r="A346" s="260">
        <v>311</v>
      </c>
      <c r="B346" s="237" t="s">
        <v>97</v>
      </c>
      <c r="C346" s="210">
        <f>C347</f>
        <v>124251</v>
      </c>
      <c r="D346" s="210">
        <f>D347</f>
        <v>0</v>
      </c>
      <c r="E346" s="210">
        <f>E347</f>
        <v>0</v>
      </c>
      <c r="F346" s="92">
        <f>F347</f>
        <v>0</v>
      </c>
      <c r="G346" s="210">
        <f>G347</f>
        <v>0</v>
      </c>
      <c r="H346" s="332"/>
      <c r="I346" s="210">
        <f>I347</f>
        <v>0</v>
      </c>
      <c r="J346" s="345"/>
      <c r="K346" s="210">
        <f>K347</f>
        <v>0</v>
      </c>
      <c r="L346" s="345"/>
      <c r="N346" s="221"/>
      <c r="O346" s="221"/>
      <c r="P346" s="221"/>
    </row>
    <row r="347" spans="1:16" s="218" customFormat="1" ht="13.5">
      <c r="A347" s="239">
        <v>3111</v>
      </c>
      <c r="B347" s="193" t="s">
        <v>56</v>
      </c>
      <c r="C347" s="217">
        <v>124251</v>
      </c>
      <c r="D347" s="217"/>
      <c r="E347" s="217"/>
      <c r="F347" s="89"/>
      <c r="G347" s="217"/>
      <c r="H347" s="330"/>
      <c r="I347" s="217"/>
      <c r="J347" s="346"/>
      <c r="K347" s="217"/>
      <c r="L347" s="346"/>
      <c r="N347" s="221"/>
      <c r="O347" s="221"/>
      <c r="P347" s="221"/>
    </row>
    <row r="348" spans="1:16" s="218" customFormat="1" ht="12.75">
      <c r="A348" s="246">
        <v>313</v>
      </c>
      <c r="B348" s="237" t="s">
        <v>59</v>
      </c>
      <c r="C348" s="210">
        <f>C349+C350</f>
        <v>20505</v>
      </c>
      <c r="D348" s="210">
        <f>D349+D350</f>
        <v>0</v>
      </c>
      <c r="E348" s="210">
        <f>E349+E350</f>
        <v>0</v>
      </c>
      <c r="F348" s="92">
        <f>F349+F350</f>
        <v>0</v>
      </c>
      <c r="G348" s="210">
        <f>G349+G350</f>
        <v>0</v>
      </c>
      <c r="H348" s="332"/>
      <c r="I348" s="210">
        <f>I349+I350</f>
        <v>0</v>
      </c>
      <c r="J348" s="345"/>
      <c r="K348" s="210">
        <f>K349+K350</f>
        <v>0</v>
      </c>
      <c r="L348" s="345"/>
      <c r="N348" s="221"/>
      <c r="O348" s="221"/>
      <c r="P348" s="221"/>
    </row>
    <row r="349" spans="1:16" s="218" customFormat="1" ht="13.5">
      <c r="A349" s="239">
        <v>3132</v>
      </c>
      <c r="B349" s="193" t="s">
        <v>95</v>
      </c>
      <c r="C349" s="217">
        <v>20505</v>
      </c>
      <c r="D349" s="217"/>
      <c r="E349" s="217"/>
      <c r="F349" s="89"/>
      <c r="G349" s="217"/>
      <c r="H349" s="330"/>
      <c r="I349" s="217"/>
      <c r="J349" s="346"/>
      <c r="K349" s="217"/>
      <c r="L349" s="346"/>
      <c r="N349" s="221"/>
      <c r="O349" s="221"/>
      <c r="P349" s="221"/>
    </row>
    <row r="350" spans="1:16" s="218" customFormat="1" ht="13.5" hidden="1">
      <c r="A350" s="239">
        <v>3133</v>
      </c>
      <c r="B350" s="193" t="s">
        <v>96</v>
      </c>
      <c r="C350" s="217"/>
      <c r="D350" s="217"/>
      <c r="E350" s="217"/>
      <c r="F350" s="89"/>
      <c r="G350" s="217"/>
      <c r="H350" s="330"/>
      <c r="I350" s="217"/>
      <c r="J350" s="346"/>
      <c r="K350" s="217"/>
      <c r="L350" s="346"/>
      <c r="N350" s="221"/>
      <c r="O350" s="221"/>
      <c r="P350" s="221"/>
    </row>
    <row r="351" spans="1:16" s="218" customFormat="1" ht="12.75">
      <c r="A351" s="246">
        <v>32</v>
      </c>
      <c r="B351" s="236" t="s">
        <v>5</v>
      </c>
      <c r="C351" s="210">
        <f>C352+C355</f>
        <v>0</v>
      </c>
      <c r="D351" s="210">
        <f aca="true" t="shared" si="73" ref="D351:K351">D352+D355</f>
        <v>0</v>
      </c>
      <c r="E351" s="210">
        <f t="shared" si="73"/>
        <v>0</v>
      </c>
      <c r="F351" s="92">
        <f t="shared" si="73"/>
        <v>0</v>
      </c>
      <c r="G351" s="210">
        <f t="shared" si="73"/>
        <v>5675000</v>
      </c>
      <c r="H351" s="210">
        <f t="shared" si="73"/>
        <v>0</v>
      </c>
      <c r="I351" s="210">
        <f t="shared" si="73"/>
        <v>0</v>
      </c>
      <c r="J351" s="210"/>
      <c r="K351" s="210">
        <f t="shared" si="73"/>
        <v>0</v>
      </c>
      <c r="L351" s="210"/>
      <c r="N351" s="221"/>
      <c r="O351" s="221"/>
      <c r="P351" s="221"/>
    </row>
    <row r="352" spans="1:16" s="218" customFormat="1" ht="13.5" hidden="1">
      <c r="A352" s="246">
        <v>321</v>
      </c>
      <c r="B352" s="237" t="s">
        <v>9</v>
      </c>
      <c r="C352" s="210">
        <f>C353+C354</f>
        <v>0</v>
      </c>
      <c r="D352" s="210">
        <f>D353+D354</f>
        <v>0</v>
      </c>
      <c r="E352" s="210">
        <f>E353+E354</f>
        <v>0</v>
      </c>
      <c r="F352" s="92">
        <f>F353+F354</f>
        <v>0</v>
      </c>
      <c r="G352" s="210">
        <f>G353+G354</f>
        <v>0</v>
      </c>
      <c r="H352" s="332"/>
      <c r="I352" s="210">
        <f>I353+I354</f>
        <v>0</v>
      </c>
      <c r="J352" s="346"/>
      <c r="K352" s="210">
        <f>K353+K354</f>
        <v>0</v>
      </c>
      <c r="L352" s="346"/>
      <c r="N352" s="221"/>
      <c r="O352" s="221"/>
      <c r="P352" s="221"/>
    </row>
    <row r="353" spans="1:16" s="218" customFormat="1" ht="13.5" hidden="1">
      <c r="A353" s="239">
        <v>3211</v>
      </c>
      <c r="B353" s="243" t="s">
        <v>60</v>
      </c>
      <c r="C353" s="217"/>
      <c r="D353" s="217"/>
      <c r="E353" s="217"/>
      <c r="F353" s="89"/>
      <c r="G353" s="217"/>
      <c r="H353" s="330"/>
      <c r="I353" s="217"/>
      <c r="J353" s="346"/>
      <c r="K353" s="217"/>
      <c r="L353" s="346"/>
      <c r="N353" s="221"/>
      <c r="O353" s="221"/>
      <c r="P353" s="221"/>
    </row>
    <row r="354" spans="1:16" s="218" customFormat="1" ht="13.5" hidden="1">
      <c r="A354" s="244">
        <v>3213</v>
      </c>
      <c r="B354" s="193" t="s">
        <v>8</v>
      </c>
      <c r="C354" s="217"/>
      <c r="D354" s="217"/>
      <c r="E354" s="217"/>
      <c r="F354" s="89"/>
      <c r="G354" s="217"/>
      <c r="H354" s="330"/>
      <c r="I354" s="217"/>
      <c r="J354" s="346"/>
      <c r="K354" s="217"/>
      <c r="L354" s="346"/>
      <c r="N354" s="221"/>
      <c r="O354" s="221"/>
      <c r="P354" s="221"/>
    </row>
    <row r="355" spans="1:16" s="218" customFormat="1" ht="12.75">
      <c r="A355" s="260">
        <v>323</v>
      </c>
      <c r="B355" s="237" t="s">
        <v>13</v>
      </c>
      <c r="C355" s="210">
        <f>C356+C357</f>
        <v>0</v>
      </c>
      <c r="D355" s="210">
        <f>D356+D357</f>
        <v>0</v>
      </c>
      <c r="E355" s="210">
        <f>E356+E357</f>
        <v>0</v>
      </c>
      <c r="F355" s="92">
        <f>F356+F357</f>
        <v>0</v>
      </c>
      <c r="G355" s="210">
        <f>SUM(G356:G357)</f>
        <v>5675000</v>
      </c>
      <c r="H355" s="210">
        <f>SUM(H356:H357)</f>
        <v>0</v>
      </c>
      <c r="I355" s="210">
        <f>SUM(I356:I357)</f>
        <v>0</v>
      </c>
      <c r="J355" s="210"/>
      <c r="K355" s="210">
        <f>SUM(K356:K357)</f>
        <v>0</v>
      </c>
      <c r="L355" s="210"/>
      <c r="N355" s="221"/>
      <c r="O355" s="221"/>
      <c r="P355" s="221"/>
    </row>
    <row r="356" spans="1:16" s="218" customFormat="1" ht="13.5">
      <c r="A356" s="239">
        <v>3233</v>
      </c>
      <c r="B356" s="243" t="s">
        <v>66</v>
      </c>
      <c r="C356" s="217"/>
      <c r="D356" s="217"/>
      <c r="E356" s="217"/>
      <c r="F356" s="89"/>
      <c r="G356" s="217">
        <v>95000</v>
      </c>
      <c r="H356" s="330"/>
      <c r="I356" s="217"/>
      <c r="J356" s="346"/>
      <c r="K356" s="217"/>
      <c r="L356" s="346"/>
      <c r="N356" s="221"/>
      <c r="O356" s="221"/>
      <c r="P356" s="221"/>
    </row>
    <row r="357" spans="1:16" s="218" customFormat="1" ht="13.5">
      <c r="A357" s="244">
        <v>3237</v>
      </c>
      <c r="B357" s="193" t="s">
        <v>15</v>
      </c>
      <c r="C357" s="217"/>
      <c r="D357" s="217"/>
      <c r="E357" s="217"/>
      <c r="F357" s="89"/>
      <c r="G357" s="217">
        <v>5580000</v>
      </c>
      <c r="H357" s="330"/>
      <c r="I357" s="217"/>
      <c r="J357" s="346"/>
      <c r="K357" s="217"/>
      <c r="L357" s="346"/>
      <c r="N357" s="221"/>
      <c r="O357" s="221"/>
      <c r="P357" s="221"/>
    </row>
    <row r="358" spans="1:16" s="218" customFormat="1" ht="12.75">
      <c r="A358" s="251">
        <v>42</v>
      </c>
      <c r="B358" s="247" t="s">
        <v>18</v>
      </c>
      <c r="C358" s="270">
        <f aca="true" t="shared" si="74" ref="C358:K359">SUM(C359)</f>
        <v>0</v>
      </c>
      <c r="D358" s="270">
        <f t="shared" si="74"/>
        <v>4769000</v>
      </c>
      <c r="E358" s="270">
        <f t="shared" si="74"/>
        <v>4769000</v>
      </c>
      <c r="F358" s="78">
        <f t="shared" si="74"/>
        <v>4769000</v>
      </c>
      <c r="G358" s="270">
        <f t="shared" si="74"/>
        <v>8770000</v>
      </c>
      <c r="H358" s="338">
        <f>G358/E358*100</f>
        <v>183.8959949674984</v>
      </c>
      <c r="I358" s="270">
        <f t="shared" si="74"/>
        <v>0</v>
      </c>
      <c r="J358" s="345"/>
      <c r="K358" s="270">
        <f t="shared" si="74"/>
        <v>0</v>
      </c>
      <c r="L358" s="345"/>
      <c r="N358" s="221"/>
      <c r="O358" s="221"/>
      <c r="P358" s="221"/>
    </row>
    <row r="359" spans="1:16" s="218" customFormat="1" ht="12.75">
      <c r="A359" s="271">
        <v>426</v>
      </c>
      <c r="B359" s="270" t="s">
        <v>87</v>
      </c>
      <c r="C359" s="270">
        <f t="shared" si="74"/>
        <v>0</v>
      </c>
      <c r="D359" s="270">
        <f t="shared" si="74"/>
        <v>4769000</v>
      </c>
      <c r="E359" s="270">
        <f t="shared" si="74"/>
        <v>4769000</v>
      </c>
      <c r="F359" s="78">
        <f t="shared" si="74"/>
        <v>4769000</v>
      </c>
      <c r="G359" s="270">
        <f t="shared" si="74"/>
        <v>8770000</v>
      </c>
      <c r="H359" s="338">
        <f>G359/E359*100</f>
        <v>183.8959949674984</v>
      </c>
      <c r="I359" s="270">
        <f t="shared" si="74"/>
        <v>0</v>
      </c>
      <c r="J359" s="345"/>
      <c r="K359" s="270">
        <f t="shared" si="74"/>
        <v>0</v>
      </c>
      <c r="L359" s="345"/>
      <c r="N359" s="221"/>
      <c r="O359" s="221"/>
      <c r="P359" s="221"/>
    </row>
    <row r="360" spans="1:16" s="218" customFormat="1" ht="13.5">
      <c r="A360" s="272">
        <v>4262</v>
      </c>
      <c r="B360" s="235" t="s">
        <v>86</v>
      </c>
      <c r="C360" s="235"/>
      <c r="D360" s="235">
        <v>4769000</v>
      </c>
      <c r="E360" s="235">
        <v>4769000</v>
      </c>
      <c r="F360" s="109">
        <v>4769000</v>
      </c>
      <c r="G360" s="235">
        <v>8770000</v>
      </c>
      <c r="H360" s="333">
        <f>G360/E360*100</f>
        <v>183.8959949674984</v>
      </c>
      <c r="I360" s="235"/>
      <c r="J360" s="346"/>
      <c r="K360" s="235"/>
      <c r="L360" s="346"/>
      <c r="N360" s="221"/>
      <c r="O360" s="221"/>
      <c r="P360" s="221"/>
    </row>
    <row r="361" spans="1:12" s="218" customFormat="1" ht="11.25">
      <c r="A361" s="274"/>
      <c r="B361" s="275"/>
      <c r="C361" s="276"/>
      <c r="D361" s="221"/>
      <c r="E361" s="221"/>
      <c r="F361" s="384"/>
      <c r="G361" s="221"/>
      <c r="H361" s="354"/>
      <c r="I361" s="221"/>
      <c r="J361" s="354"/>
      <c r="K361" s="221"/>
      <c r="L361" s="354"/>
    </row>
    <row r="362" spans="1:12" s="218" customFormat="1" ht="13.5" hidden="1">
      <c r="A362" s="246" t="s">
        <v>249</v>
      </c>
      <c r="B362" s="279" t="s">
        <v>205</v>
      </c>
      <c r="C362" s="270">
        <f>C363+C369</f>
        <v>0</v>
      </c>
      <c r="D362" s="270">
        <f>D363+D369</f>
        <v>0</v>
      </c>
      <c r="E362" s="270">
        <f>E363+E369</f>
        <v>0</v>
      </c>
      <c r="F362" s="78">
        <f>F363+F369</f>
        <v>0</v>
      </c>
      <c r="G362" s="270">
        <f>G363+G369</f>
        <v>0</v>
      </c>
      <c r="H362" s="351"/>
      <c r="I362" s="270">
        <f>I363+I369</f>
        <v>0</v>
      </c>
      <c r="J362" s="346"/>
      <c r="K362" s="270">
        <f>K363+K369</f>
        <v>0</v>
      </c>
      <c r="L362" s="346"/>
    </row>
    <row r="363" spans="1:12" s="218" customFormat="1" ht="13.5" hidden="1">
      <c r="A363" s="260">
        <v>31</v>
      </c>
      <c r="B363" s="237" t="s">
        <v>54</v>
      </c>
      <c r="C363" s="270">
        <f>C364+C366</f>
        <v>0</v>
      </c>
      <c r="D363" s="270">
        <f>D364+D366</f>
        <v>0</v>
      </c>
      <c r="E363" s="270">
        <f>E364+E366</f>
        <v>0</v>
      </c>
      <c r="F363" s="78">
        <f>F364+F366</f>
        <v>0</v>
      </c>
      <c r="G363" s="270">
        <f>G364+G366</f>
        <v>0</v>
      </c>
      <c r="H363" s="351"/>
      <c r="I363" s="270">
        <f>I364+I366</f>
        <v>0</v>
      </c>
      <c r="J363" s="346"/>
      <c r="K363" s="270">
        <f>K364+K366</f>
        <v>0</v>
      </c>
      <c r="L363" s="346"/>
    </row>
    <row r="364" spans="1:12" s="218" customFormat="1" ht="13.5" hidden="1">
      <c r="A364" s="260">
        <v>311</v>
      </c>
      <c r="B364" s="237" t="s">
        <v>97</v>
      </c>
      <c r="C364" s="270">
        <f aca="true" t="shared" si="75" ref="C364:K364">SUM(C365)</f>
        <v>0</v>
      </c>
      <c r="D364" s="270">
        <f t="shared" si="75"/>
        <v>0</v>
      </c>
      <c r="E364" s="270">
        <f t="shared" si="75"/>
        <v>0</v>
      </c>
      <c r="F364" s="78">
        <f t="shared" si="75"/>
        <v>0</v>
      </c>
      <c r="G364" s="270">
        <f t="shared" si="75"/>
        <v>0</v>
      </c>
      <c r="H364" s="351"/>
      <c r="I364" s="270">
        <f t="shared" si="75"/>
        <v>0</v>
      </c>
      <c r="J364" s="346"/>
      <c r="K364" s="270">
        <f t="shared" si="75"/>
        <v>0</v>
      </c>
      <c r="L364" s="346"/>
    </row>
    <row r="365" spans="1:12" s="218" customFormat="1" ht="13.5" hidden="1">
      <c r="A365" s="239">
        <v>3111</v>
      </c>
      <c r="B365" s="193" t="s">
        <v>56</v>
      </c>
      <c r="C365" s="235"/>
      <c r="D365" s="235"/>
      <c r="E365" s="235"/>
      <c r="F365" s="109"/>
      <c r="G365" s="235"/>
      <c r="H365" s="234"/>
      <c r="I365" s="235"/>
      <c r="J365" s="346"/>
      <c r="K365" s="235"/>
      <c r="L365" s="346"/>
    </row>
    <row r="366" spans="1:12" s="218" customFormat="1" ht="13.5" hidden="1">
      <c r="A366" s="246">
        <v>313</v>
      </c>
      <c r="B366" s="237" t="s">
        <v>59</v>
      </c>
      <c r="C366" s="270">
        <f aca="true" t="shared" si="76" ref="C366:K366">SUM(C367)</f>
        <v>0</v>
      </c>
      <c r="D366" s="270">
        <f t="shared" si="76"/>
        <v>0</v>
      </c>
      <c r="E366" s="270">
        <f t="shared" si="76"/>
        <v>0</v>
      </c>
      <c r="F366" s="78">
        <f t="shared" si="76"/>
        <v>0</v>
      </c>
      <c r="G366" s="270">
        <f t="shared" si="76"/>
        <v>0</v>
      </c>
      <c r="H366" s="351"/>
      <c r="I366" s="270">
        <f t="shared" si="76"/>
        <v>0</v>
      </c>
      <c r="J366" s="346"/>
      <c r="K366" s="270">
        <f t="shared" si="76"/>
        <v>0</v>
      </c>
      <c r="L366" s="346"/>
    </row>
    <row r="367" spans="1:12" s="218" customFormat="1" ht="13.5" hidden="1">
      <c r="A367" s="239">
        <v>3132</v>
      </c>
      <c r="B367" s="193" t="s">
        <v>95</v>
      </c>
      <c r="C367" s="235"/>
      <c r="D367" s="235"/>
      <c r="E367" s="235"/>
      <c r="F367" s="109"/>
      <c r="G367" s="235"/>
      <c r="H367" s="234"/>
      <c r="I367" s="235"/>
      <c r="J367" s="346"/>
      <c r="K367" s="235"/>
      <c r="L367" s="346"/>
    </row>
    <row r="368" spans="1:12" s="218" customFormat="1" ht="13.5" hidden="1">
      <c r="A368" s="239">
        <v>3133</v>
      </c>
      <c r="B368" s="193" t="s">
        <v>256</v>
      </c>
      <c r="C368" s="235"/>
      <c r="D368" s="235"/>
      <c r="E368" s="235"/>
      <c r="F368" s="109"/>
      <c r="G368" s="235"/>
      <c r="H368" s="234"/>
      <c r="I368" s="235"/>
      <c r="J368" s="346"/>
      <c r="K368" s="235"/>
      <c r="L368" s="346"/>
    </row>
    <row r="369" spans="1:12" s="218" customFormat="1" ht="13.5" hidden="1">
      <c r="A369" s="246">
        <v>32</v>
      </c>
      <c r="B369" s="236" t="s">
        <v>5</v>
      </c>
      <c r="C369" s="280">
        <f>C370+C372+C374</f>
        <v>0</v>
      </c>
      <c r="D369" s="280">
        <f>D370+D372+D374</f>
        <v>0</v>
      </c>
      <c r="E369" s="280">
        <f>E370+E372+E374</f>
        <v>0</v>
      </c>
      <c r="F369" s="385">
        <f>F370+F372+F374</f>
        <v>0</v>
      </c>
      <c r="G369" s="280">
        <f>G370+G372+G374</f>
        <v>0</v>
      </c>
      <c r="H369" s="280"/>
      <c r="I369" s="280">
        <f>I370+I372+I374</f>
        <v>0</v>
      </c>
      <c r="J369" s="346"/>
      <c r="K369" s="280">
        <f>K370+K372+K374</f>
        <v>0</v>
      </c>
      <c r="L369" s="346"/>
    </row>
    <row r="370" spans="1:12" s="218" customFormat="1" ht="13.5" hidden="1">
      <c r="A370" s="246">
        <v>321</v>
      </c>
      <c r="B370" s="237" t="s">
        <v>9</v>
      </c>
      <c r="C370" s="270">
        <f>SUM(C371)</f>
        <v>0</v>
      </c>
      <c r="D370" s="270">
        <f>SUM(D371)</f>
        <v>0</v>
      </c>
      <c r="E370" s="270">
        <f>SUM(E371)</f>
        <v>0</v>
      </c>
      <c r="F370" s="78">
        <f>SUM(F371)</f>
        <v>0</v>
      </c>
      <c r="G370" s="270">
        <f>SUM(G371)</f>
        <v>0</v>
      </c>
      <c r="H370" s="351"/>
      <c r="I370" s="270">
        <f>SUM(I371)</f>
        <v>0</v>
      </c>
      <c r="J370" s="346"/>
      <c r="K370" s="270">
        <f>SUM(K371)</f>
        <v>0</v>
      </c>
      <c r="L370" s="346"/>
    </row>
    <row r="371" spans="1:12" s="218" customFormat="1" ht="13.5" hidden="1">
      <c r="A371" s="239">
        <v>3211</v>
      </c>
      <c r="B371" s="243" t="s">
        <v>60</v>
      </c>
      <c r="C371" s="235"/>
      <c r="D371" s="235"/>
      <c r="E371" s="235"/>
      <c r="F371" s="109"/>
      <c r="G371" s="235"/>
      <c r="H371" s="346"/>
      <c r="I371" s="235"/>
      <c r="J371" s="346"/>
      <c r="K371" s="235"/>
      <c r="L371" s="346"/>
    </row>
    <row r="372" spans="1:12" s="218" customFormat="1" ht="12.75" hidden="1">
      <c r="A372" s="246">
        <v>322</v>
      </c>
      <c r="B372" s="237" t="s">
        <v>62</v>
      </c>
      <c r="C372" s="270">
        <f>SUM(C373)</f>
        <v>0</v>
      </c>
      <c r="D372" s="270">
        <f>SUM(D373)</f>
        <v>0</v>
      </c>
      <c r="E372" s="270">
        <f>SUM(E373)</f>
        <v>0</v>
      </c>
      <c r="F372" s="78">
        <f>SUM(F373)</f>
        <v>0</v>
      </c>
      <c r="G372" s="270">
        <f>SUM(G373)</f>
        <v>0</v>
      </c>
      <c r="H372" s="270"/>
      <c r="I372" s="270">
        <f>SUM(I373)</f>
        <v>0</v>
      </c>
      <c r="J372" s="345"/>
      <c r="K372" s="270">
        <f>SUM(K373)</f>
        <v>0</v>
      </c>
      <c r="L372" s="345"/>
    </row>
    <row r="373" spans="1:12" s="218" customFormat="1" ht="13.5" hidden="1">
      <c r="A373" s="233">
        <v>3221</v>
      </c>
      <c r="B373" s="234" t="s">
        <v>63</v>
      </c>
      <c r="C373" s="281"/>
      <c r="D373" s="235"/>
      <c r="E373" s="235"/>
      <c r="F373" s="109"/>
      <c r="G373" s="235"/>
      <c r="H373" s="346"/>
      <c r="I373" s="235"/>
      <c r="J373" s="346"/>
      <c r="K373" s="235"/>
      <c r="L373" s="346"/>
    </row>
    <row r="374" spans="1:12" s="218" customFormat="1" ht="12.75" hidden="1">
      <c r="A374" s="271">
        <v>323</v>
      </c>
      <c r="B374" s="237" t="s">
        <v>13</v>
      </c>
      <c r="C374" s="282">
        <f>SUM(C375)</f>
        <v>0</v>
      </c>
      <c r="D374" s="282">
        <f>SUM(D375)</f>
        <v>0</v>
      </c>
      <c r="E374" s="282">
        <f>SUM(E375)</f>
        <v>0</v>
      </c>
      <c r="F374" s="386">
        <f>SUM(F375)</f>
        <v>0</v>
      </c>
      <c r="G374" s="282">
        <f>SUM(G375)</f>
        <v>0</v>
      </c>
      <c r="H374" s="282"/>
      <c r="I374" s="282">
        <f>SUM(I375)</f>
        <v>0</v>
      </c>
      <c r="J374" s="345"/>
      <c r="K374" s="282">
        <f>SUM(K375)</f>
        <v>0</v>
      </c>
      <c r="L374" s="345"/>
    </row>
    <row r="375" spans="1:12" s="218" customFormat="1" ht="13.5" hidden="1">
      <c r="A375" s="283">
        <v>3231</v>
      </c>
      <c r="B375" s="284" t="s">
        <v>65</v>
      </c>
      <c r="C375" s="281"/>
      <c r="D375" s="235"/>
      <c r="E375" s="235"/>
      <c r="F375" s="109"/>
      <c r="G375" s="235"/>
      <c r="H375" s="346"/>
      <c r="I375" s="235"/>
      <c r="J375" s="346"/>
      <c r="K375" s="235"/>
      <c r="L375" s="346"/>
    </row>
    <row r="376" spans="1:12" s="218" customFormat="1" ht="13.5" hidden="1">
      <c r="A376" s="285"/>
      <c r="B376" s="284"/>
      <c r="C376" s="281"/>
      <c r="D376" s="235"/>
      <c r="E376" s="235"/>
      <c r="F376" s="109"/>
      <c r="G376" s="235"/>
      <c r="H376" s="346"/>
      <c r="I376" s="235"/>
      <c r="J376" s="346"/>
      <c r="K376" s="235"/>
      <c r="L376" s="346"/>
    </row>
    <row r="377" spans="1:13" s="218" customFormat="1" ht="12.75" hidden="1">
      <c r="A377" s="250" t="s">
        <v>250</v>
      </c>
      <c r="B377" s="230" t="s">
        <v>168</v>
      </c>
      <c r="C377" s="210"/>
      <c r="D377" s="210">
        <f>D378+D384</f>
        <v>0</v>
      </c>
      <c r="E377" s="210"/>
      <c r="F377" s="92"/>
      <c r="G377" s="210">
        <f>G378+G384</f>
        <v>0</v>
      </c>
      <c r="H377" s="210"/>
      <c r="I377" s="210">
        <f>I378+I384</f>
        <v>0</v>
      </c>
      <c r="J377" s="210"/>
      <c r="K377" s="210">
        <f>K378+K384</f>
        <v>0</v>
      </c>
      <c r="L377" s="210"/>
      <c r="M377" s="221"/>
    </row>
    <row r="378" spans="1:12" s="218" customFormat="1" ht="13.5" hidden="1">
      <c r="A378" s="260">
        <v>31</v>
      </c>
      <c r="B378" s="237" t="s">
        <v>54</v>
      </c>
      <c r="C378" s="210"/>
      <c r="D378" s="210">
        <f>D379+D381</f>
        <v>0</v>
      </c>
      <c r="E378" s="210"/>
      <c r="F378" s="92"/>
      <c r="G378" s="210">
        <f>G379+G381</f>
        <v>0</v>
      </c>
      <c r="H378" s="210"/>
      <c r="I378" s="210">
        <f>I379+I381</f>
        <v>0</v>
      </c>
      <c r="J378" s="346"/>
      <c r="K378" s="210">
        <f>K379+K381</f>
        <v>0</v>
      </c>
      <c r="L378" s="346"/>
    </row>
    <row r="379" spans="1:13" s="218" customFormat="1" ht="12.75" hidden="1">
      <c r="A379" s="260">
        <v>311</v>
      </c>
      <c r="B379" s="237" t="s">
        <v>97</v>
      </c>
      <c r="C379" s="210"/>
      <c r="D379" s="210">
        <f>D380</f>
        <v>0</v>
      </c>
      <c r="E379" s="210"/>
      <c r="F379" s="92"/>
      <c r="G379" s="210">
        <f>G380</f>
        <v>0</v>
      </c>
      <c r="H379" s="210"/>
      <c r="I379" s="210">
        <f>I380</f>
        <v>0</v>
      </c>
      <c r="J379" s="345"/>
      <c r="K379" s="210">
        <f>K380</f>
        <v>0</v>
      </c>
      <c r="L379" s="345"/>
      <c r="M379" s="221"/>
    </row>
    <row r="380" spans="1:13" s="218" customFormat="1" ht="13.5" hidden="1">
      <c r="A380" s="239">
        <v>3111</v>
      </c>
      <c r="B380" s="193" t="s">
        <v>56</v>
      </c>
      <c r="C380" s="217"/>
      <c r="D380" s="217"/>
      <c r="E380" s="217"/>
      <c r="F380" s="89"/>
      <c r="G380" s="217"/>
      <c r="H380" s="217"/>
      <c r="I380" s="217"/>
      <c r="J380" s="346"/>
      <c r="K380" s="217"/>
      <c r="L380" s="346"/>
      <c r="M380" s="221"/>
    </row>
    <row r="381" spans="1:13" s="218" customFormat="1" ht="12.75" hidden="1">
      <c r="A381" s="246">
        <v>313</v>
      </c>
      <c r="B381" s="237" t="s">
        <v>59</v>
      </c>
      <c r="C381" s="210"/>
      <c r="D381" s="210">
        <f>D382+D383</f>
        <v>0</v>
      </c>
      <c r="E381" s="210"/>
      <c r="F381" s="92"/>
      <c r="G381" s="210">
        <f>G382+G383</f>
        <v>0</v>
      </c>
      <c r="H381" s="210"/>
      <c r="I381" s="210">
        <f>I382+I383</f>
        <v>0</v>
      </c>
      <c r="J381" s="345"/>
      <c r="K381" s="210">
        <f>K382+K383</f>
        <v>0</v>
      </c>
      <c r="L381" s="345"/>
      <c r="M381" s="221"/>
    </row>
    <row r="382" spans="1:12" s="218" customFormat="1" ht="13.5" hidden="1">
      <c r="A382" s="239">
        <v>3132</v>
      </c>
      <c r="B382" s="193" t="s">
        <v>95</v>
      </c>
      <c r="C382" s="217"/>
      <c r="D382" s="217"/>
      <c r="E382" s="217"/>
      <c r="F382" s="89"/>
      <c r="G382" s="217"/>
      <c r="H382" s="217"/>
      <c r="I382" s="217"/>
      <c r="J382" s="346"/>
      <c r="K382" s="217"/>
      <c r="L382" s="346"/>
    </row>
    <row r="383" spans="1:12" s="218" customFormat="1" ht="13.5" hidden="1">
      <c r="A383" s="239">
        <v>3133</v>
      </c>
      <c r="B383" s="193" t="s">
        <v>96</v>
      </c>
      <c r="C383" s="217"/>
      <c r="D383" s="217"/>
      <c r="E383" s="217"/>
      <c r="F383" s="89"/>
      <c r="G383" s="217"/>
      <c r="H383" s="217"/>
      <c r="I383" s="217"/>
      <c r="J383" s="345"/>
      <c r="K383" s="217"/>
      <c r="L383" s="345"/>
    </row>
    <row r="384" spans="1:12" s="286" customFormat="1" ht="12.75" hidden="1">
      <c r="A384" s="246">
        <v>32</v>
      </c>
      <c r="B384" s="236" t="s">
        <v>5</v>
      </c>
      <c r="C384" s="210"/>
      <c r="D384" s="210">
        <f>D385+D387+D390</f>
        <v>0</v>
      </c>
      <c r="E384" s="210"/>
      <c r="F384" s="92"/>
      <c r="G384" s="210">
        <f>G385+G387+G390</f>
        <v>0</v>
      </c>
      <c r="H384" s="210"/>
      <c r="I384" s="210">
        <f>I385+I387+I390</f>
        <v>0</v>
      </c>
      <c r="J384" s="345"/>
      <c r="K384" s="210">
        <f>K385+K387+K390</f>
        <v>0</v>
      </c>
      <c r="L384" s="345"/>
    </row>
    <row r="385" spans="1:13" s="218" customFormat="1" ht="12.75" hidden="1">
      <c r="A385" s="246">
        <v>321</v>
      </c>
      <c r="B385" s="237" t="s">
        <v>9</v>
      </c>
      <c r="C385" s="210"/>
      <c r="D385" s="210">
        <f>D386</f>
        <v>0</v>
      </c>
      <c r="E385" s="210"/>
      <c r="F385" s="92"/>
      <c r="G385" s="210">
        <f>G386</f>
        <v>0</v>
      </c>
      <c r="H385" s="210"/>
      <c r="I385" s="210">
        <f>I386</f>
        <v>0</v>
      </c>
      <c r="J385" s="345"/>
      <c r="K385" s="210">
        <f>K386</f>
        <v>0</v>
      </c>
      <c r="L385" s="345"/>
      <c r="M385" s="221"/>
    </row>
    <row r="386" spans="1:12" s="218" customFormat="1" ht="13.5" hidden="1">
      <c r="A386" s="244">
        <v>3211</v>
      </c>
      <c r="B386" s="243" t="s">
        <v>60</v>
      </c>
      <c r="C386" s="217"/>
      <c r="D386" s="217"/>
      <c r="E386" s="217"/>
      <c r="F386" s="89"/>
      <c r="G386" s="217"/>
      <c r="H386" s="217"/>
      <c r="I386" s="217"/>
      <c r="J386" s="346"/>
      <c r="K386" s="217"/>
      <c r="L386" s="346"/>
    </row>
    <row r="387" spans="1:12" s="218" customFormat="1" ht="12.75" hidden="1">
      <c r="A387" s="260">
        <v>322</v>
      </c>
      <c r="B387" s="237" t="s">
        <v>62</v>
      </c>
      <c r="C387" s="210"/>
      <c r="D387" s="210">
        <f>D388+D389</f>
        <v>0</v>
      </c>
      <c r="E387" s="210"/>
      <c r="F387" s="92"/>
      <c r="G387" s="210">
        <f>G388+G389</f>
        <v>0</v>
      </c>
      <c r="H387" s="210"/>
      <c r="I387" s="210">
        <f>I388+I389</f>
        <v>0</v>
      </c>
      <c r="J387" s="345"/>
      <c r="K387" s="210">
        <f>K388+K389</f>
        <v>0</v>
      </c>
      <c r="L387" s="345"/>
    </row>
    <row r="388" spans="1:12" s="218" customFormat="1" ht="13.5" hidden="1">
      <c r="A388" s="244">
        <v>3221</v>
      </c>
      <c r="B388" s="193" t="s">
        <v>63</v>
      </c>
      <c r="C388" s="217"/>
      <c r="D388" s="217"/>
      <c r="E388" s="217"/>
      <c r="F388" s="89"/>
      <c r="G388" s="217"/>
      <c r="H388" s="217"/>
      <c r="I388" s="217"/>
      <c r="J388" s="346"/>
      <c r="K388" s="217"/>
      <c r="L388" s="346"/>
    </row>
    <row r="389" spans="1:12" s="218" customFormat="1" ht="13.5" hidden="1">
      <c r="A389" s="244">
        <v>3223</v>
      </c>
      <c r="B389" s="193" t="s">
        <v>64</v>
      </c>
      <c r="C389" s="217"/>
      <c r="D389" s="217"/>
      <c r="E389" s="217"/>
      <c r="F389" s="89"/>
      <c r="G389" s="217"/>
      <c r="H389" s="217"/>
      <c r="I389" s="217"/>
      <c r="J389" s="346"/>
      <c r="K389" s="217"/>
      <c r="L389" s="346"/>
    </row>
    <row r="390" spans="1:12" s="218" customFormat="1" ht="12.75" hidden="1">
      <c r="A390" s="260">
        <v>323</v>
      </c>
      <c r="B390" s="237" t="s">
        <v>13</v>
      </c>
      <c r="C390" s="210"/>
      <c r="D390" s="210">
        <f>D391</f>
        <v>0</v>
      </c>
      <c r="E390" s="210"/>
      <c r="F390" s="92"/>
      <c r="G390" s="210">
        <f>G391</f>
        <v>0</v>
      </c>
      <c r="H390" s="210"/>
      <c r="I390" s="210">
        <f>I391</f>
        <v>0</v>
      </c>
      <c r="J390" s="345"/>
      <c r="K390" s="210">
        <f>K391</f>
        <v>0</v>
      </c>
      <c r="L390" s="345"/>
    </row>
    <row r="391" spans="1:12" s="218" customFormat="1" ht="13.5" hidden="1">
      <c r="A391" s="244">
        <v>3231</v>
      </c>
      <c r="B391" s="235" t="s">
        <v>65</v>
      </c>
      <c r="C391" s="217"/>
      <c r="D391" s="217"/>
      <c r="E391" s="217"/>
      <c r="F391" s="89"/>
      <c r="G391" s="217"/>
      <c r="H391" s="217"/>
      <c r="I391" s="217"/>
      <c r="J391" s="346"/>
      <c r="K391" s="217"/>
      <c r="L391" s="346"/>
    </row>
    <row r="392" spans="1:12" s="218" customFormat="1" ht="13.5" hidden="1">
      <c r="A392" s="246"/>
      <c r="B392" s="237"/>
      <c r="C392" s="210"/>
      <c r="D392" s="210"/>
      <c r="E392" s="210"/>
      <c r="F392" s="92"/>
      <c r="G392" s="210"/>
      <c r="H392" s="210"/>
      <c r="I392" s="210"/>
      <c r="J392" s="346"/>
      <c r="K392" s="210"/>
      <c r="L392" s="346"/>
    </row>
    <row r="393" spans="1:12" s="218" customFormat="1" ht="12.75" hidden="1">
      <c r="A393" s="246" t="s">
        <v>251</v>
      </c>
      <c r="B393" s="237" t="s">
        <v>171</v>
      </c>
      <c r="C393" s="210"/>
      <c r="D393" s="210">
        <f>D394+D400+D410</f>
        <v>0</v>
      </c>
      <c r="E393" s="210"/>
      <c r="F393" s="92"/>
      <c r="G393" s="210">
        <f>G394+G400+G410</f>
        <v>0</v>
      </c>
      <c r="H393" s="210"/>
      <c r="I393" s="210">
        <f>I394+I400+I410</f>
        <v>0</v>
      </c>
      <c r="J393" s="332"/>
      <c r="K393" s="210">
        <f>K394+K400+K410</f>
        <v>0</v>
      </c>
      <c r="L393" s="332"/>
    </row>
    <row r="394" spans="1:12" s="287" customFormat="1" ht="12.75" hidden="1">
      <c r="A394" s="260">
        <v>31</v>
      </c>
      <c r="B394" s="237" t="s">
        <v>54</v>
      </c>
      <c r="C394" s="210"/>
      <c r="D394" s="210">
        <f>D395+D397</f>
        <v>0</v>
      </c>
      <c r="E394" s="210"/>
      <c r="F394" s="92"/>
      <c r="G394" s="210">
        <f>G395+G397</f>
        <v>0</v>
      </c>
      <c r="H394" s="210"/>
      <c r="I394" s="210">
        <f>I395+I397</f>
        <v>0</v>
      </c>
      <c r="J394" s="332"/>
      <c r="K394" s="210">
        <f>K395+K397</f>
        <v>0</v>
      </c>
      <c r="L394" s="332"/>
    </row>
    <row r="395" spans="1:12" s="218" customFormat="1" ht="12.75" hidden="1">
      <c r="A395" s="260">
        <v>311</v>
      </c>
      <c r="B395" s="237" t="s">
        <v>97</v>
      </c>
      <c r="C395" s="210"/>
      <c r="D395" s="210">
        <f>D396</f>
        <v>0</v>
      </c>
      <c r="E395" s="210"/>
      <c r="F395" s="92"/>
      <c r="G395" s="210">
        <f>G396</f>
        <v>0</v>
      </c>
      <c r="H395" s="210"/>
      <c r="I395" s="210">
        <f>I396</f>
        <v>0</v>
      </c>
      <c r="J395" s="332"/>
      <c r="K395" s="210">
        <f>K396</f>
        <v>0</v>
      </c>
      <c r="L395" s="332"/>
    </row>
    <row r="396" spans="1:12" s="286" customFormat="1" ht="13.5" hidden="1">
      <c r="A396" s="239">
        <v>3111</v>
      </c>
      <c r="B396" s="193" t="s">
        <v>56</v>
      </c>
      <c r="C396" s="217"/>
      <c r="D396" s="217"/>
      <c r="E396" s="217"/>
      <c r="F396" s="89"/>
      <c r="G396" s="217"/>
      <c r="H396" s="217"/>
      <c r="I396" s="217"/>
      <c r="J396" s="330"/>
      <c r="K396" s="217"/>
      <c r="L396" s="330"/>
    </row>
    <row r="397" spans="1:12" s="218" customFormat="1" ht="12.75" hidden="1">
      <c r="A397" s="246">
        <v>313</v>
      </c>
      <c r="B397" s="237" t="s">
        <v>59</v>
      </c>
      <c r="C397" s="210"/>
      <c r="D397" s="210">
        <f>D398+D399</f>
        <v>0</v>
      </c>
      <c r="E397" s="210"/>
      <c r="F397" s="92"/>
      <c r="G397" s="210">
        <f>G398+G399</f>
        <v>0</v>
      </c>
      <c r="H397" s="210"/>
      <c r="I397" s="210">
        <f>I398+I399</f>
        <v>0</v>
      </c>
      <c r="J397" s="332"/>
      <c r="K397" s="210">
        <f>K398+K399</f>
        <v>0</v>
      </c>
      <c r="L397" s="332"/>
    </row>
    <row r="398" spans="1:12" s="218" customFormat="1" ht="13.5" hidden="1">
      <c r="A398" s="239">
        <v>3132</v>
      </c>
      <c r="B398" s="193" t="s">
        <v>95</v>
      </c>
      <c r="C398" s="217"/>
      <c r="D398" s="217"/>
      <c r="E398" s="217"/>
      <c r="F398" s="89"/>
      <c r="G398" s="217"/>
      <c r="H398" s="217"/>
      <c r="I398" s="217"/>
      <c r="J398" s="330"/>
      <c r="K398" s="217"/>
      <c r="L398" s="330"/>
    </row>
    <row r="399" spans="1:12" s="218" customFormat="1" ht="13.5" hidden="1">
      <c r="A399" s="239">
        <v>3133</v>
      </c>
      <c r="B399" s="193" t="s">
        <v>96</v>
      </c>
      <c r="C399" s="217"/>
      <c r="D399" s="217"/>
      <c r="E399" s="217"/>
      <c r="F399" s="89"/>
      <c r="G399" s="217"/>
      <c r="H399" s="217"/>
      <c r="I399" s="217"/>
      <c r="J399" s="330"/>
      <c r="K399" s="217"/>
      <c r="L399" s="330"/>
    </row>
    <row r="400" spans="1:12" s="218" customFormat="1" ht="12.75" hidden="1">
      <c r="A400" s="246">
        <v>32</v>
      </c>
      <c r="B400" s="236" t="s">
        <v>5</v>
      </c>
      <c r="C400" s="210"/>
      <c r="D400" s="210">
        <f>D401+D403+D406+D408</f>
        <v>0</v>
      </c>
      <c r="E400" s="210"/>
      <c r="F400" s="92"/>
      <c r="G400" s="210">
        <f>G401+G403+G406+G408</f>
        <v>0</v>
      </c>
      <c r="H400" s="210"/>
      <c r="I400" s="210">
        <f>I401+I403+I406+I408</f>
        <v>0</v>
      </c>
      <c r="J400" s="332"/>
      <c r="K400" s="210">
        <f>K401+K403+K406+K408</f>
        <v>0</v>
      </c>
      <c r="L400" s="332"/>
    </row>
    <row r="401" spans="1:12" s="218" customFormat="1" ht="12.75" hidden="1">
      <c r="A401" s="246">
        <v>321</v>
      </c>
      <c r="B401" s="237" t="s">
        <v>9</v>
      </c>
      <c r="C401" s="210"/>
      <c r="D401" s="210">
        <f>D402</f>
        <v>0</v>
      </c>
      <c r="E401" s="210"/>
      <c r="F401" s="92"/>
      <c r="G401" s="210">
        <f>G402</f>
        <v>0</v>
      </c>
      <c r="H401" s="210"/>
      <c r="I401" s="210">
        <f>I402</f>
        <v>0</v>
      </c>
      <c r="J401" s="332"/>
      <c r="K401" s="210">
        <f>K402</f>
        <v>0</v>
      </c>
      <c r="L401" s="332"/>
    </row>
    <row r="402" spans="1:12" s="218" customFormat="1" ht="13.5" hidden="1">
      <c r="A402" s="244">
        <v>3211</v>
      </c>
      <c r="B402" s="243" t="s">
        <v>60</v>
      </c>
      <c r="C402" s="217"/>
      <c r="D402" s="217"/>
      <c r="E402" s="217"/>
      <c r="F402" s="89"/>
      <c r="G402" s="217"/>
      <c r="H402" s="217"/>
      <c r="I402" s="217"/>
      <c r="J402" s="330"/>
      <c r="K402" s="217"/>
      <c r="L402" s="330"/>
    </row>
    <row r="403" spans="1:12" s="218" customFormat="1" ht="12.75" hidden="1">
      <c r="A403" s="260">
        <v>322</v>
      </c>
      <c r="B403" s="237" t="s">
        <v>62</v>
      </c>
      <c r="C403" s="210"/>
      <c r="D403" s="210">
        <f>D404+D405</f>
        <v>0</v>
      </c>
      <c r="E403" s="210"/>
      <c r="F403" s="92"/>
      <c r="G403" s="210">
        <f>G404+G405</f>
        <v>0</v>
      </c>
      <c r="H403" s="210"/>
      <c r="I403" s="210">
        <f>I404+I405</f>
        <v>0</v>
      </c>
      <c r="J403" s="332"/>
      <c r="K403" s="210">
        <f>K404+K405</f>
        <v>0</v>
      </c>
      <c r="L403" s="332"/>
    </row>
    <row r="404" spans="1:12" s="218" customFormat="1" ht="13.5" hidden="1">
      <c r="A404" s="244">
        <v>3221</v>
      </c>
      <c r="B404" s="193" t="s">
        <v>63</v>
      </c>
      <c r="C404" s="217"/>
      <c r="D404" s="217"/>
      <c r="E404" s="217"/>
      <c r="F404" s="89"/>
      <c r="G404" s="217"/>
      <c r="H404" s="217"/>
      <c r="I404" s="217"/>
      <c r="J404" s="330"/>
      <c r="K404" s="217"/>
      <c r="L404" s="330"/>
    </row>
    <row r="405" spans="1:12" s="218" customFormat="1" ht="13.5" hidden="1">
      <c r="A405" s="244">
        <v>3223</v>
      </c>
      <c r="B405" s="193" t="s">
        <v>64</v>
      </c>
      <c r="C405" s="217"/>
      <c r="D405" s="217"/>
      <c r="E405" s="217"/>
      <c r="F405" s="89"/>
      <c r="G405" s="217"/>
      <c r="H405" s="217"/>
      <c r="I405" s="217"/>
      <c r="J405" s="330"/>
      <c r="K405" s="217"/>
      <c r="L405" s="330"/>
    </row>
    <row r="406" spans="1:12" s="287" customFormat="1" ht="12.75" hidden="1">
      <c r="A406" s="260">
        <v>323</v>
      </c>
      <c r="B406" s="237" t="s">
        <v>13</v>
      </c>
      <c r="C406" s="210"/>
      <c r="D406" s="210">
        <f>D407</f>
        <v>0</v>
      </c>
      <c r="E406" s="210"/>
      <c r="F406" s="92"/>
      <c r="G406" s="210">
        <f>G407</f>
        <v>0</v>
      </c>
      <c r="H406" s="210"/>
      <c r="I406" s="210">
        <f>I407</f>
        <v>0</v>
      </c>
      <c r="J406" s="332"/>
      <c r="K406" s="210">
        <f>K407</f>
        <v>0</v>
      </c>
      <c r="L406" s="332"/>
    </row>
    <row r="407" spans="1:12" s="218" customFormat="1" ht="13.5" hidden="1">
      <c r="A407" s="244">
        <v>3231</v>
      </c>
      <c r="B407" s="235" t="s">
        <v>65</v>
      </c>
      <c r="C407" s="217"/>
      <c r="D407" s="217"/>
      <c r="E407" s="217"/>
      <c r="F407" s="89"/>
      <c r="G407" s="217"/>
      <c r="H407" s="217"/>
      <c r="I407" s="217"/>
      <c r="J407" s="330"/>
      <c r="K407" s="217"/>
      <c r="L407" s="330"/>
    </row>
    <row r="408" spans="1:12" s="218" customFormat="1" ht="13.5" hidden="1">
      <c r="A408" s="260">
        <v>329</v>
      </c>
      <c r="B408" s="270" t="s">
        <v>70</v>
      </c>
      <c r="C408" s="210"/>
      <c r="D408" s="210">
        <f>SUM(D409)</f>
        <v>0</v>
      </c>
      <c r="E408" s="210"/>
      <c r="F408" s="92"/>
      <c r="G408" s="210">
        <f>SUM(G409)</f>
        <v>0</v>
      </c>
      <c r="H408" s="210"/>
      <c r="I408" s="210">
        <f>SUM(I409)</f>
        <v>0</v>
      </c>
      <c r="J408" s="330"/>
      <c r="K408" s="210">
        <f>SUM(K409)</f>
        <v>0</v>
      </c>
      <c r="L408" s="330"/>
    </row>
    <row r="409" spans="1:12" s="218" customFormat="1" ht="13.5" hidden="1">
      <c r="A409" s="244">
        <v>3293</v>
      </c>
      <c r="B409" s="243" t="s">
        <v>72</v>
      </c>
      <c r="C409" s="217"/>
      <c r="D409" s="217"/>
      <c r="E409" s="217"/>
      <c r="F409" s="89"/>
      <c r="G409" s="217"/>
      <c r="H409" s="217"/>
      <c r="I409" s="217"/>
      <c r="J409" s="330"/>
      <c r="K409" s="217"/>
      <c r="L409" s="330"/>
    </row>
    <row r="410" spans="1:12" s="218" customFormat="1" ht="13.5" hidden="1">
      <c r="A410" s="260">
        <v>34</v>
      </c>
      <c r="B410" s="270" t="s">
        <v>16</v>
      </c>
      <c r="C410" s="210"/>
      <c r="D410" s="210">
        <f>SUM(D411)</f>
        <v>0</v>
      </c>
      <c r="E410" s="210"/>
      <c r="F410" s="92"/>
      <c r="G410" s="210">
        <f aca="true" t="shared" si="77" ref="G410:K411">SUM(G411)</f>
        <v>0</v>
      </c>
      <c r="H410" s="210"/>
      <c r="I410" s="210">
        <f t="shared" si="77"/>
        <v>0</v>
      </c>
      <c r="J410" s="330"/>
      <c r="K410" s="210">
        <f t="shared" si="77"/>
        <v>0</v>
      </c>
      <c r="L410" s="330"/>
    </row>
    <row r="411" spans="1:12" s="218" customFormat="1" ht="13.5" hidden="1">
      <c r="A411" s="260">
        <v>343</v>
      </c>
      <c r="B411" s="270" t="s">
        <v>76</v>
      </c>
      <c r="C411" s="210"/>
      <c r="D411" s="210">
        <f>SUM(D412)</f>
        <v>0</v>
      </c>
      <c r="E411" s="210"/>
      <c r="F411" s="92"/>
      <c r="G411" s="210">
        <f t="shared" si="77"/>
        <v>0</v>
      </c>
      <c r="H411" s="210"/>
      <c r="I411" s="210">
        <f t="shared" si="77"/>
        <v>0</v>
      </c>
      <c r="J411" s="330"/>
      <c r="K411" s="210">
        <f t="shared" si="77"/>
        <v>0</v>
      </c>
      <c r="L411" s="330"/>
    </row>
    <row r="412" spans="1:12" s="218" customFormat="1" ht="13.5" hidden="1">
      <c r="A412" s="244">
        <v>3432</v>
      </c>
      <c r="B412" s="243" t="s">
        <v>183</v>
      </c>
      <c r="C412" s="217"/>
      <c r="D412" s="217"/>
      <c r="E412" s="217"/>
      <c r="F412" s="89"/>
      <c r="G412" s="217"/>
      <c r="H412" s="217"/>
      <c r="I412" s="217"/>
      <c r="J412" s="330"/>
      <c r="K412" s="217"/>
      <c r="L412" s="330"/>
    </row>
    <row r="413" spans="1:12" s="218" customFormat="1" ht="13.5" hidden="1">
      <c r="A413" s="244"/>
      <c r="B413" s="193"/>
      <c r="C413" s="217"/>
      <c r="D413" s="217"/>
      <c r="E413" s="217"/>
      <c r="F413" s="89"/>
      <c r="G413" s="217"/>
      <c r="H413" s="217"/>
      <c r="I413" s="217"/>
      <c r="J413" s="346"/>
      <c r="K413" s="217"/>
      <c r="L413" s="346"/>
    </row>
    <row r="414" spans="1:12" s="218" customFormat="1" ht="12.75" hidden="1">
      <c r="A414" s="246" t="s">
        <v>252</v>
      </c>
      <c r="B414" s="237" t="s">
        <v>182</v>
      </c>
      <c r="C414" s="210"/>
      <c r="D414" s="210">
        <f>D415+D421</f>
        <v>0</v>
      </c>
      <c r="E414" s="210"/>
      <c r="F414" s="92"/>
      <c r="G414" s="210">
        <f>G415+G421</f>
        <v>0</v>
      </c>
      <c r="H414" s="210"/>
      <c r="I414" s="210">
        <f>I415+I421</f>
        <v>0</v>
      </c>
      <c r="J414" s="210"/>
      <c r="K414" s="210">
        <f>K415+K421</f>
        <v>0</v>
      </c>
      <c r="L414" s="210"/>
    </row>
    <row r="415" spans="1:12" s="218" customFormat="1" ht="12.75" hidden="1">
      <c r="A415" s="260">
        <v>31</v>
      </c>
      <c r="B415" s="237" t="s">
        <v>54</v>
      </c>
      <c r="C415" s="210"/>
      <c r="D415" s="210">
        <f>D416+D418</f>
        <v>0</v>
      </c>
      <c r="E415" s="210"/>
      <c r="F415" s="92"/>
      <c r="G415" s="210">
        <f>G416+G418</f>
        <v>0</v>
      </c>
      <c r="H415" s="210"/>
      <c r="I415" s="210">
        <f>I416+I418</f>
        <v>0</v>
      </c>
      <c r="J415" s="345"/>
      <c r="K415" s="210">
        <f>K416+K418</f>
        <v>0</v>
      </c>
      <c r="L415" s="345"/>
    </row>
    <row r="416" spans="1:12" s="218" customFormat="1" ht="12.75" hidden="1">
      <c r="A416" s="260">
        <v>311</v>
      </c>
      <c r="B416" s="237" t="s">
        <v>97</v>
      </c>
      <c r="C416" s="210"/>
      <c r="D416" s="210">
        <f>D417</f>
        <v>0</v>
      </c>
      <c r="E416" s="210"/>
      <c r="F416" s="92"/>
      <c r="G416" s="210">
        <f>G417</f>
        <v>0</v>
      </c>
      <c r="H416" s="210"/>
      <c r="I416" s="210">
        <f>I417</f>
        <v>0</v>
      </c>
      <c r="J416" s="345"/>
      <c r="K416" s="210">
        <f>K417</f>
        <v>0</v>
      </c>
      <c r="L416" s="345"/>
    </row>
    <row r="417" spans="1:12" s="218" customFormat="1" ht="13.5" hidden="1">
      <c r="A417" s="239">
        <v>3111</v>
      </c>
      <c r="B417" s="193" t="s">
        <v>56</v>
      </c>
      <c r="C417" s="217"/>
      <c r="D417" s="217"/>
      <c r="E417" s="217"/>
      <c r="F417" s="89"/>
      <c r="G417" s="217"/>
      <c r="H417" s="217"/>
      <c r="I417" s="217"/>
      <c r="J417" s="346"/>
      <c r="K417" s="217"/>
      <c r="L417" s="346"/>
    </row>
    <row r="418" spans="1:12" s="218" customFormat="1" ht="12.75" hidden="1">
      <c r="A418" s="246">
        <v>313</v>
      </c>
      <c r="B418" s="237" t="s">
        <v>59</v>
      </c>
      <c r="C418" s="210"/>
      <c r="D418" s="210">
        <f>D419+D420</f>
        <v>0</v>
      </c>
      <c r="E418" s="210"/>
      <c r="F418" s="92"/>
      <c r="G418" s="210">
        <f>G419+G420</f>
        <v>0</v>
      </c>
      <c r="H418" s="210"/>
      <c r="I418" s="210">
        <f>I419+I420</f>
        <v>0</v>
      </c>
      <c r="J418" s="345"/>
      <c r="K418" s="210">
        <f>K419+K420</f>
        <v>0</v>
      </c>
      <c r="L418" s="345"/>
    </row>
    <row r="419" spans="1:12" s="218" customFormat="1" ht="13.5" hidden="1">
      <c r="A419" s="239">
        <v>3132</v>
      </c>
      <c r="B419" s="193" t="s">
        <v>95</v>
      </c>
      <c r="C419" s="217"/>
      <c r="D419" s="217"/>
      <c r="E419" s="217"/>
      <c r="F419" s="89"/>
      <c r="G419" s="217"/>
      <c r="H419" s="217"/>
      <c r="I419" s="217"/>
      <c r="J419" s="346"/>
      <c r="K419" s="217"/>
      <c r="L419" s="346"/>
    </row>
    <row r="420" spans="1:12" s="218" customFormat="1" ht="13.5" hidden="1">
      <c r="A420" s="239">
        <v>3133</v>
      </c>
      <c r="B420" s="193" t="s">
        <v>96</v>
      </c>
      <c r="C420" s="217"/>
      <c r="D420" s="217"/>
      <c r="E420" s="217"/>
      <c r="F420" s="89"/>
      <c r="G420" s="217"/>
      <c r="H420" s="217"/>
      <c r="I420" s="217"/>
      <c r="J420" s="345"/>
      <c r="K420" s="217"/>
      <c r="L420" s="345"/>
    </row>
    <row r="421" spans="1:12" s="218" customFormat="1" ht="13.5" hidden="1">
      <c r="A421" s="246">
        <v>32</v>
      </c>
      <c r="B421" s="236" t="s">
        <v>5</v>
      </c>
      <c r="C421" s="210"/>
      <c r="D421" s="210">
        <f>D422+D424+D427</f>
        <v>0</v>
      </c>
      <c r="E421" s="210"/>
      <c r="F421" s="92"/>
      <c r="G421" s="210">
        <f>G422+G424+G427</f>
        <v>0</v>
      </c>
      <c r="H421" s="210"/>
      <c r="I421" s="210">
        <f>I422+I424+I427</f>
        <v>0</v>
      </c>
      <c r="J421" s="346"/>
      <c r="K421" s="210">
        <f>K422+K424+K427</f>
        <v>0</v>
      </c>
      <c r="L421" s="346"/>
    </row>
    <row r="422" spans="1:12" s="218" customFormat="1" ht="12.75" hidden="1">
      <c r="A422" s="246">
        <v>321</v>
      </c>
      <c r="B422" s="237" t="s">
        <v>9</v>
      </c>
      <c r="C422" s="210"/>
      <c r="D422" s="210">
        <f>D423</f>
        <v>0</v>
      </c>
      <c r="E422" s="210"/>
      <c r="F422" s="92"/>
      <c r="G422" s="210">
        <f>G423</f>
        <v>0</v>
      </c>
      <c r="H422" s="210"/>
      <c r="I422" s="210">
        <f>I423</f>
        <v>0</v>
      </c>
      <c r="J422" s="345"/>
      <c r="K422" s="210">
        <f>K423</f>
        <v>0</v>
      </c>
      <c r="L422" s="345"/>
    </row>
    <row r="423" spans="1:12" s="218" customFormat="1" ht="13.5" hidden="1">
      <c r="A423" s="244">
        <v>3211</v>
      </c>
      <c r="B423" s="243" t="s">
        <v>60</v>
      </c>
      <c r="C423" s="217"/>
      <c r="D423" s="217"/>
      <c r="E423" s="217"/>
      <c r="F423" s="89"/>
      <c r="G423" s="217"/>
      <c r="H423" s="217"/>
      <c r="I423" s="217"/>
      <c r="J423" s="346"/>
      <c r="K423" s="217"/>
      <c r="L423" s="346"/>
    </row>
    <row r="424" spans="1:12" s="218" customFormat="1" ht="12.75" hidden="1">
      <c r="A424" s="260">
        <v>322</v>
      </c>
      <c r="B424" s="237" t="s">
        <v>62</v>
      </c>
      <c r="C424" s="210"/>
      <c r="D424" s="210">
        <f>D425+D426</f>
        <v>0</v>
      </c>
      <c r="E424" s="210"/>
      <c r="F424" s="92"/>
      <c r="G424" s="210">
        <f>G425+G426</f>
        <v>0</v>
      </c>
      <c r="H424" s="210"/>
      <c r="I424" s="210">
        <f>I425+I426</f>
        <v>0</v>
      </c>
      <c r="J424" s="345"/>
      <c r="K424" s="210">
        <f>K425+K426</f>
        <v>0</v>
      </c>
      <c r="L424" s="345"/>
    </row>
    <row r="425" spans="1:12" s="218" customFormat="1" ht="13.5" hidden="1">
      <c r="A425" s="244">
        <v>3221</v>
      </c>
      <c r="B425" s="193" t="s">
        <v>63</v>
      </c>
      <c r="C425" s="217"/>
      <c r="D425" s="217"/>
      <c r="E425" s="217"/>
      <c r="F425" s="89"/>
      <c r="G425" s="217"/>
      <c r="H425" s="217"/>
      <c r="I425" s="217"/>
      <c r="J425" s="346"/>
      <c r="K425" s="217"/>
      <c r="L425" s="346"/>
    </row>
    <row r="426" spans="1:12" s="218" customFormat="1" ht="13.5" hidden="1">
      <c r="A426" s="244">
        <v>3223</v>
      </c>
      <c r="B426" s="193" t="s">
        <v>64</v>
      </c>
      <c r="C426" s="217"/>
      <c r="D426" s="217"/>
      <c r="E426" s="217"/>
      <c r="F426" s="89"/>
      <c r="G426" s="217"/>
      <c r="H426" s="217"/>
      <c r="I426" s="217"/>
      <c r="J426" s="346"/>
      <c r="K426" s="217"/>
      <c r="L426" s="346"/>
    </row>
    <row r="427" spans="1:12" s="218" customFormat="1" ht="12.75" hidden="1">
      <c r="A427" s="260">
        <v>323</v>
      </c>
      <c r="B427" s="237" t="s">
        <v>13</v>
      </c>
      <c r="C427" s="210"/>
      <c r="D427" s="210">
        <f>D428</f>
        <v>0</v>
      </c>
      <c r="E427" s="210"/>
      <c r="F427" s="92"/>
      <c r="G427" s="210">
        <f>G428</f>
        <v>0</v>
      </c>
      <c r="H427" s="210"/>
      <c r="I427" s="210">
        <f>I428</f>
        <v>0</v>
      </c>
      <c r="J427" s="345"/>
      <c r="K427" s="210">
        <f>K428</f>
        <v>0</v>
      </c>
      <c r="L427" s="345"/>
    </row>
    <row r="428" spans="1:12" s="218" customFormat="1" ht="13.5" hidden="1">
      <c r="A428" s="244">
        <v>3231</v>
      </c>
      <c r="B428" s="235" t="s">
        <v>65</v>
      </c>
      <c r="C428" s="217"/>
      <c r="D428" s="217"/>
      <c r="E428" s="217"/>
      <c r="F428" s="89"/>
      <c r="G428" s="217"/>
      <c r="H428" s="217"/>
      <c r="I428" s="217"/>
      <c r="J428" s="345"/>
      <c r="K428" s="217"/>
      <c r="L428" s="345"/>
    </row>
    <row r="429" spans="1:12" s="218" customFormat="1" ht="12.75" hidden="1">
      <c r="A429" s="246"/>
      <c r="B429" s="230"/>
      <c r="C429" s="210"/>
      <c r="D429" s="210"/>
      <c r="E429" s="210"/>
      <c r="F429" s="92"/>
      <c r="G429" s="210"/>
      <c r="H429" s="210"/>
      <c r="I429" s="210"/>
      <c r="J429" s="345"/>
      <c r="K429" s="210"/>
      <c r="L429" s="345"/>
    </row>
    <row r="430" spans="1:12" s="218" customFormat="1" ht="13.5" hidden="1">
      <c r="A430" s="246" t="s">
        <v>253</v>
      </c>
      <c r="B430" s="230" t="s">
        <v>189</v>
      </c>
      <c r="C430" s="210"/>
      <c r="D430" s="210">
        <f>D431+D437</f>
        <v>0</v>
      </c>
      <c r="E430" s="210"/>
      <c r="F430" s="92"/>
      <c r="G430" s="210">
        <f>G431+G437</f>
        <v>0</v>
      </c>
      <c r="H430" s="210"/>
      <c r="I430" s="210">
        <f>I431+I437</f>
        <v>0</v>
      </c>
      <c r="J430" s="346"/>
      <c r="K430" s="210">
        <f>K431+K437</f>
        <v>0</v>
      </c>
      <c r="L430" s="346"/>
    </row>
    <row r="431" spans="1:12" s="218" customFormat="1" ht="13.5" hidden="1">
      <c r="A431" s="260">
        <v>31</v>
      </c>
      <c r="B431" s="237" t="s">
        <v>54</v>
      </c>
      <c r="C431" s="210"/>
      <c r="D431" s="210">
        <f>D432+D434</f>
        <v>0</v>
      </c>
      <c r="E431" s="210"/>
      <c r="F431" s="92"/>
      <c r="G431" s="210">
        <f>G432+G434</f>
        <v>0</v>
      </c>
      <c r="H431" s="210"/>
      <c r="I431" s="210">
        <f>I432+I434</f>
        <v>0</v>
      </c>
      <c r="J431" s="346"/>
      <c r="K431" s="210">
        <f>K432+K434</f>
        <v>0</v>
      </c>
      <c r="L431" s="346"/>
    </row>
    <row r="432" spans="1:12" s="218" customFormat="1" ht="13.5" hidden="1">
      <c r="A432" s="260">
        <v>311</v>
      </c>
      <c r="B432" s="237" t="s">
        <v>97</v>
      </c>
      <c r="C432" s="210"/>
      <c r="D432" s="210">
        <f>D433</f>
        <v>0</v>
      </c>
      <c r="E432" s="210"/>
      <c r="F432" s="92"/>
      <c r="G432" s="210">
        <f>G433</f>
        <v>0</v>
      </c>
      <c r="H432" s="210"/>
      <c r="I432" s="210">
        <f>I433</f>
        <v>0</v>
      </c>
      <c r="J432" s="346"/>
      <c r="K432" s="210">
        <f>K433</f>
        <v>0</v>
      </c>
      <c r="L432" s="346"/>
    </row>
    <row r="433" spans="1:12" s="218" customFormat="1" ht="13.5" hidden="1">
      <c r="A433" s="239">
        <v>3111</v>
      </c>
      <c r="B433" s="193" t="s">
        <v>56</v>
      </c>
      <c r="C433" s="217"/>
      <c r="D433" s="217"/>
      <c r="E433" s="217"/>
      <c r="F433" s="89"/>
      <c r="G433" s="217"/>
      <c r="H433" s="217"/>
      <c r="I433" s="217"/>
      <c r="J433" s="346"/>
      <c r="K433" s="217"/>
      <c r="L433" s="346"/>
    </row>
    <row r="434" spans="1:12" s="218" customFormat="1" ht="13.5" hidden="1">
      <c r="A434" s="246">
        <v>313</v>
      </c>
      <c r="B434" s="237" t="s">
        <v>59</v>
      </c>
      <c r="C434" s="210"/>
      <c r="D434" s="210">
        <f>D435+D436</f>
        <v>0</v>
      </c>
      <c r="E434" s="210"/>
      <c r="F434" s="92"/>
      <c r="G434" s="210">
        <f>G435+G436</f>
        <v>0</v>
      </c>
      <c r="H434" s="210"/>
      <c r="I434" s="210">
        <f>I435+I436</f>
        <v>0</v>
      </c>
      <c r="J434" s="346"/>
      <c r="K434" s="210">
        <f>K435+K436</f>
        <v>0</v>
      </c>
      <c r="L434" s="346"/>
    </row>
    <row r="435" spans="1:12" s="218" customFormat="1" ht="13.5" hidden="1">
      <c r="A435" s="239">
        <v>3132</v>
      </c>
      <c r="B435" s="193" t="s">
        <v>95</v>
      </c>
      <c r="C435" s="217"/>
      <c r="D435" s="217"/>
      <c r="E435" s="217"/>
      <c r="F435" s="89"/>
      <c r="G435" s="217"/>
      <c r="H435" s="217"/>
      <c r="I435" s="217"/>
      <c r="J435" s="346"/>
      <c r="K435" s="217"/>
      <c r="L435" s="346"/>
    </row>
    <row r="436" spans="1:12" s="218" customFormat="1" ht="13.5" hidden="1">
      <c r="A436" s="239">
        <v>3133</v>
      </c>
      <c r="B436" s="193" t="s">
        <v>96</v>
      </c>
      <c r="C436" s="217"/>
      <c r="D436" s="217"/>
      <c r="E436" s="217"/>
      <c r="F436" s="89"/>
      <c r="G436" s="217"/>
      <c r="H436" s="217"/>
      <c r="I436" s="217"/>
      <c r="J436" s="346"/>
      <c r="K436" s="217"/>
      <c r="L436" s="346"/>
    </row>
    <row r="437" spans="1:12" s="218" customFormat="1" ht="13.5" hidden="1">
      <c r="A437" s="246">
        <v>32</v>
      </c>
      <c r="B437" s="236" t="s">
        <v>5</v>
      </c>
      <c r="C437" s="210"/>
      <c r="D437" s="210">
        <f>D438</f>
        <v>0</v>
      </c>
      <c r="E437" s="210"/>
      <c r="F437" s="92"/>
      <c r="G437" s="210">
        <f>G438</f>
        <v>0</v>
      </c>
      <c r="H437" s="210"/>
      <c r="I437" s="210">
        <f>I438</f>
        <v>0</v>
      </c>
      <c r="J437" s="346"/>
      <c r="K437" s="210">
        <f>K438</f>
        <v>0</v>
      </c>
      <c r="L437" s="346"/>
    </row>
    <row r="438" spans="1:12" s="218" customFormat="1" ht="13.5" hidden="1">
      <c r="A438" s="246">
        <v>321</v>
      </c>
      <c r="B438" s="237" t="s">
        <v>9</v>
      </c>
      <c r="C438" s="210"/>
      <c r="D438" s="210">
        <f>D439+D440</f>
        <v>0</v>
      </c>
      <c r="E438" s="210"/>
      <c r="F438" s="92"/>
      <c r="G438" s="210">
        <f>G439+G440</f>
        <v>0</v>
      </c>
      <c r="H438" s="210"/>
      <c r="I438" s="210">
        <f>I439+I440</f>
        <v>0</v>
      </c>
      <c r="J438" s="346"/>
      <c r="K438" s="210">
        <f>K439+K440</f>
        <v>0</v>
      </c>
      <c r="L438" s="346"/>
    </row>
    <row r="439" spans="1:12" s="218" customFormat="1" ht="13.5" hidden="1">
      <c r="A439" s="239">
        <v>3211</v>
      </c>
      <c r="B439" s="243" t="s">
        <v>60</v>
      </c>
      <c r="C439" s="217"/>
      <c r="D439" s="217"/>
      <c r="E439" s="217"/>
      <c r="F439" s="89"/>
      <c r="G439" s="217"/>
      <c r="H439" s="217"/>
      <c r="I439" s="217"/>
      <c r="J439" s="346"/>
      <c r="K439" s="217"/>
      <c r="L439" s="346"/>
    </row>
    <row r="440" spans="1:12" s="218" customFormat="1" ht="13.5" hidden="1">
      <c r="A440" s="244">
        <v>3213</v>
      </c>
      <c r="B440" s="193" t="s">
        <v>8</v>
      </c>
      <c r="C440" s="217"/>
      <c r="D440" s="217"/>
      <c r="E440" s="217"/>
      <c r="F440" s="89"/>
      <c r="G440" s="217"/>
      <c r="H440" s="217"/>
      <c r="I440" s="217"/>
      <c r="J440" s="346"/>
      <c r="K440" s="217"/>
      <c r="L440" s="346"/>
    </row>
    <row r="441" spans="1:12" s="218" customFormat="1" ht="13.5" hidden="1">
      <c r="A441" s="272"/>
      <c r="B441" s="261"/>
      <c r="C441" s="266"/>
      <c r="D441" s="266"/>
      <c r="E441" s="266"/>
      <c r="F441" s="383"/>
      <c r="G441" s="266"/>
      <c r="H441" s="266"/>
      <c r="I441" s="266"/>
      <c r="J441" s="346"/>
      <c r="K441" s="266"/>
      <c r="L441" s="346"/>
    </row>
    <row r="442" spans="1:12" s="218" customFormat="1" ht="13.5" hidden="1">
      <c r="A442" s="246" t="s">
        <v>254</v>
      </c>
      <c r="B442" s="230" t="s">
        <v>190</v>
      </c>
      <c r="C442" s="210"/>
      <c r="D442" s="210">
        <f>D443+D449+D453</f>
        <v>0</v>
      </c>
      <c r="E442" s="210"/>
      <c r="F442" s="92"/>
      <c r="G442" s="210">
        <f>G443+G449+G453</f>
        <v>0</v>
      </c>
      <c r="H442" s="210"/>
      <c r="I442" s="210">
        <f>I443+I449+I453</f>
        <v>0</v>
      </c>
      <c r="J442" s="217"/>
      <c r="K442" s="210">
        <f>K443+K449+K453</f>
        <v>0</v>
      </c>
      <c r="L442" s="217"/>
    </row>
    <row r="443" spans="1:12" s="218" customFormat="1" ht="13.5" hidden="1">
      <c r="A443" s="260">
        <v>31</v>
      </c>
      <c r="B443" s="237" t="s">
        <v>54</v>
      </c>
      <c r="C443" s="210"/>
      <c r="D443" s="210">
        <f>D444+D446</f>
        <v>0</v>
      </c>
      <c r="E443" s="210"/>
      <c r="F443" s="92"/>
      <c r="G443" s="210">
        <f>G444+G446</f>
        <v>0</v>
      </c>
      <c r="H443" s="210"/>
      <c r="I443" s="210">
        <f>I444+I446</f>
        <v>0</v>
      </c>
      <c r="J443" s="217"/>
      <c r="K443" s="210">
        <f>K444+K446</f>
        <v>0</v>
      </c>
      <c r="L443" s="217"/>
    </row>
    <row r="444" spans="1:12" s="218" customFormat="1" ht="13.5" hidden="1">
      <c r="A444" s="260">
        <v>311</v>
      </c>
      <c r="B444" s="237" t="s">
        <v>97</v>
      </c>
      <c r="C444" s="210"/>
      <c r="D444" s="210">
        <f>D445</f>
        <v>0</v>
      </c>
      <c r="E444" s="210"/>
      <c r="F444" s="92"/>
      <c r="G444" s="210">
        <f>G445</f>
        <v>0</v>
      </c>
      <c r="H444" s="210"/>
      <c r="I444" s="210">
        <f>I445</f>
        <v>0</v>
      </c>
      <c r="J444" s="217"/>
      <c r="K444" s="210">
        <f>K445</f>
        <v>0</v>
      </c>
      <c r="L444" s="217"/>
    </row>
    <row r="445" spans="1:12" s="218" customFormat="1" ht="13.5" hidden="1">
      <c r="A445" s="239">
        <v>3111</v>
      </c>
      <c r="B445" s="193" t="s">
        <v>56</v>
      </c>
      <c r="C445" s="217"/>
      <c r="D445" s="217"/>
      <c r="E445" s="217"/>
      <c r="F445" s="89"/>
      <c r="G445" s="217"/>
      <c r="H445" s="217"/>
      <c r="I445" s="217"/>
      <c r="J445" s="217"/>
      <c r="K445" s="217"/>
      <c r="L445" s="217"/>
    </row>
    <row r="446" spans="1:12" s="218" customFormat="1" ht="13.5" hidden="1">
      <c r="A446" s="246">
        <v>313</v>
      </c>
      <c r="B446" s="237" t="s">
        <v>59</v>
      </c>
      <c r="C446" s="210"/>
      <c r="D446" s="210">
        <f>D447+D448</f>
        <v>0</v>
      </c>
      <c r="E446" s="210"/>
      <c r="F446" s="92"/>
      <c r="G446" s="210">
        <f>G447+G448</f>
        <v>0</v>
      </c>
      <c r="H446" s="210"/>
      <c r="I446" s="210">
        <f>I447+I448</f>
        <v>0</v>
      </c>
      <c r="J446" s="217"/>
      <c r="K446" s="210">
        <f>K447+K448</f>
        <v>0</v>
      </c>
      <c r="L446" s="217"/>
    </row>
    <row r="447" spans="1:12" s="218" customFormat="1" ht="13.5" hidden="1">
      <c r="A447" s="239">
        <v>3132</v>
      </c>
      <c r="B447" s="193" t="s">
        <v>95</v>
      </c>
      <c r="C447" s="217"/>
      <c r="D447" s="217"/>
      <c r="E447" s="217"/>
      <c r="F447" s="89"/>
      <c r="G447" s="217"/>
      <c r="H447" s="217"/>
      <c r="I447" s="217"/>
      <c r="J447" s="217"/>
      <c r="K447" s="217"/>
      <c r="L447" s="217"/>
    </row>
    <row r="448" spans="1:12" s="218" customFormat="1" ht="13.5" hidden="1">
      <c r="A448" s="239">
        <v>3133</v>
      </c>
      <c r="B448" s="193" t="s">
        <v>96</v>
      </c>
      <c r="C448" s="217"/>
      <c r="D448" s="217"/>
      <c r="E448" s="217"/>
      <c r="F448" s="89"/>
      <c r="G448" s="217"/>
      <c r="H448" s="217"/>
      <c r="I448" s="217"/>
      <c r="J448" s="217"/>
      <c r="K448" s="217"/>
      <c r="L448" s="217"/>
    </row>
    <row r="449" spans="1:12" s="218" customFormat="1" ht="13.5" hidden="1">
      <c r="A449" s="246">
        <v>32</v>
      </c>
      <c r="B449" s="236" t="s">
        <v>5</v>
      </c>
      <c r="C449" s="210"/>
      <c r="D449" s="210">
        <f>D450</f>
        <v>0</v>
      </c>
      <c r="E449" s="210"/>
      <c r="F449" s="92"/>
      <c r="G449" s="210">
        <f>G450</f>
        <v>0</v>
      </c>
      <c r="H449" s="210"/>
      <c r="I449" s="210">
        <f>I450</f>
        <v>0</v>
      </c>
      <c r="J449" s="217"/>
      <c r="K449" s="210">
        <f>K450</f>
        <v>0</v>
      </c>
      <c r="L449" s="217"/>
    </row>
    <row r="450" spans="1:12" s="218" customFormat="1" ht="13.5" hidden="1">
      <c r="A450" s="246">
        <v>321</v>
      </c>
      <c r="B450" s="237" t="s">
        <v>9</v>
      </c>
      <c r="C450" s="210"/>
      <c r="D450" s="210">
        <f>D451+D452</f>
        <v>0</v>
      </c>
      <c r="E450" s="210"/>
      <c r="F450" s="92"/>
      <c r="G450" s="210">
        <f>G451+G452</f>
        <v>0</v>
      </c>
      <c r="H450" s="210"/>
      <c r="I450" s="210">
        <f>I451+I452</f>
        <v>0</v>
      </c>
      <c r="J450" s="217"/>
      <c r="K450" s="210">
        <f>K451+K452</f>
        <v>0</v>
      </c>
      <c r="L450" s="217"/>
    </row>
    <row r="451" spans="1:12" s="218" customFormat="1" ht="13.5" hidden="1">
      <c r="A451" s="239">
        <v>3211</v>
      </c>
      <c r="B451" s="243" t="s">
        <v>60</v>
      </c>
      <c r="C451" s="217"/>
      <c r="D451" s="217"/>
      <c r="E451" s="217"/>
      <c r="F451" s="89"/>
      <c r="G451" s="217"/>
      <c r="H451" s="217"/>
      <c r="I451" s="217"/>
      <c r="J451" s="217"/>
      <c r="K451" s="217"/>
      <c r="L451" s="217"/>
    </row>
    <row r="452" spans="1:12" s="218" customFormat="1" ht="13.5" hidden="1">
      <c r="A452" s="244">
        <v>3213</v>
      </c>
      <c r="B452" s="193" t="s">
        <v>8</v>
      </c>
      <c r="C452" s="217"/>
      <c r="D452" s="217"/>
      <c r="E452" s="217"/>
      <c r="F452" s="89"/>
      <c r="G452" s="217"/>
      <c r="H452" s="217"/>
      <c r="I452" s="217"/>
      <c r="J452" s="217"/>
      <c r="K452" s="217"/>
      <c r="L452" s="217"/>
    </row>
    <row r="453" spans="1:12" s="218" customFormat="1" ht="13.5" hidden="1">
      <c r="A453" s="271">
        <v>42</v>
      </c>
      <c r="B453" s="247" t="s">
        <v>18</v>
      </c>
      <c r="C453" s="270"/>
      <c r="D453" s="270">
        <f>D454+D456</f>
        <v>0</v>
      </c>
      <c r="E453" s="270"/>
      <c r="F453" s="78"/>
      <c r="G453" s="270">
        <f>G454+G456</f>
        <v>0</v>
      </c>
      <c r="H453" s="270"/>
      <c r="I453" s="270">
        <f>I454+I456</f>
        <v>0</v>
      </c>
      <c r="J453" s="217"/>
      <c r="K453" s="270">
        <f>K454+K456</f>
        <v>0</v>
      </c>
      <c r="L453" s="217"/>
    </row>
    <row r="454" spans="1:12" s="218" customFormat="1" ht="13.5" hidden="1">
      <c r="A454" s="271">
        <v>422</v>
      </c>
      <c r="B454" s="247" t="s">
        <v>26</v>
      </c>
      <c r="C454" s="270"/>
      <c r="D454" s="270">
        <f>SUM(D455)</f>
        <v>0</v>
      </c>
      <c r="E454" s="270"/>
      <c r="F454" s="78"/>
      <c r="G454" s="270">
        <f>SUM(G455)</f>
        <v>0</v>
      </c>
      <c r="H454" s="270"/>
      <c r="I454" s="270">
        <f>SUM(I455)</f>
        <v>0</v>
      </c>
      <c r="J454" s="217"/>
      <c r="K454" s="270">
        <f>SUM(K455)</f>
        <v>0</v>
      </c>
      <c r="L454" s="217"/>
    </row>
    <row r="455" spans="1:12" s="218" customFormat="1" ht="13.5" hidden="1">
      <c r="A455" s="233">
        <v>4221</v>
      </c>
      <c r="B455" s="245" t="s">
        <v>23</v>
      </c>
      <c r="C455" s="235"/>
      <c r="D455" s="235"/>
      <c r="E455" s="235"/>
      <c r="F455" s="109"/>
      <c r="G455" s="235"/>
      <c r="H455" s="235"/>
      <c r="I455" s="235"/>
      <c r="J455" s="217"/>
      <c r="K455" s="235"/>
      <c r="L455" s="217"/>
    </row>
    <row r="456" spans="1:12" s="218" customFormat="1" ht="13.5" hidden="1">
      <c r="A456" s="271">
        <v>426</v>
      </c>
      <c r="B456" s="270" t="s">
        <v>87</v>
      </c>
      <c r="C456" s="270"/>
      <c r="D456" s="270">
        <f>SUM(D457)</f>
        <v>0</v>
      </c>
      <c r="E456" s="270"/>
      <c r="F456" s="78"/>
      <c r="G456" s="270">
        <f>SUM(G457)</f>
        <v>0</v>
      </c>
      <c r="H456" s="270"/>
      <c r="I456" s="270">
        <f>SUM(I457)</f>
        <v>0</v>
      </c>
      <c r="J456" s="217"/>
      <c r="K456" s="270">
        <f>SUM(K457)</f>
        <v>0</v>
      </c>
      <c r="L456" s="217"/>
    </row>
    <row r="457" spans="1:12" s="218" customFormat="1" ht="13.5" hidden="1">
      <c r="A457" s="233">
        <v>4262</v>
      </c>
      <c r="B457" s="235" t="s">
        <v>86</v>
      </c>
      <c r="C457" s="235"/>
      <c r="D457" s="235"/>
      <c r="E457" s="235"/>
      <c r="F457" s="109"/>
      <c r="G457" s="235"/>
      <c r="H457" s="235"/>
      <c r="I457" s="235"/>
      <c r="J457" s="217"/>
      <c r="K457" s="235"/>
      <c r="L457" s="217"/>
    </row>
    <row r="458" spans="1:12" ht="13.5" hidden="1">
      <c r="A458" s="367"/>
      <c r="B458" s="368"/>
      <c r="C458" s="235"/>
      <c r="D458" s="235"/>
      <c r="E458" s="235"/>
      <c r="F458" s="109"/>
      <c r="G458" s="235"/>
      <c r="H458" s="217"/>
      <c r="I458" s="235"/>
      <c r="J458" s="217"/>
      <c r="K458" s="235"/>
      <c r="L458" s="217"/>
    </row>
    <row r="459" spans="1:12" ht="12.75" hidden="1">
      <c r="A459" s="246" t="s">
        <v>257</v>
      </c>
      <c r="B459" s="230" t="s">
        <v>258</v>
      </c>
      <c r="C459" s="270">
        <f aca="true" t="shared" si="78" ref="C459:K459">C460</f>
        <v>0</v>
      </c>
      <c r="D459" s="270">
        <f t="shared" si="78"/>
        <v>0</v>
      </c>
      <c r="E459" s="270">
        <f t="shared" si="78"/>
        <v>0</v>
      </c>
      <c r="F459" s="78">
        <f t="shared" si="78"/>
        <v>0</v>
      </c>
      <c r="G459" s="270">
        <f t="shared" si="78"/>
        <v>0</v>
      </c>
      <c r="H459" s="270"/>
      <c r="I459" s="270">
        <f t="shared" si="78"/>
        <v>0</v>
      </c>
      <c r="J459" s="270"/>
      <c r="K459" s="270">
        <f t="shared" si="78"/>
        <v>0</v>
      </c>
      <c r="L459" s="270"/>
    </row>
    <row r="460" spans="1:12" ht="12.75" hidden="1">
      <c r="A460" s="260">
        <v>31</v>
      </c>
      <c r="B460" s="237" t="s">
        <v>54</v>
      </c>
      <c r="C460" s="270">
        <f>C461+C463</f>
        <v>0</v>
      </c>
      <c r="D460" s="270">
        <f>D461+D463</f>
        <v>0</v>
      </c>
      <c r="E460" s="270">
        <f>E461+E463</f>
        <v>0</v>
      </c>
      <c r="F460" s="78">
        <f>F461+F463</f>
        <v>0</v>
      </c>
      <c r="G460" s="270">
        <f>G461+G463</f>
        <v>0</v>
      </c>
      <c r="H460" s="270"/>
      <c r="I460" s="270">
        <f>I461+I463</f>
        <v>0</v>
      </c>
      <c r="J460" s="270"/>
      <c r="K460" s="270">
        <f>K461+K463</f>
        <v>0</v>
      </c>
      <c r="L460" s="270"/>
    </row>
    <row r="461" spans="1:12" ht="12.75" hidden="1">
      <c r="A461" s="260">
        <v>311</v>
      </c>
      <c r="B461" s="237" t="s">
        <v>97</v>
      </c>
      <c r="C461" s="270">
        <f aca="true" t="shared" si="79" ref="C461:K461">C462</f>
        <v>0</v>
      </c>
      <c r="D461" s="270">
        <f t="shared" si="79"/>
        <v>0</v>
      </c>
      <c r="E461" s="270">
        <f t="shared" si="79"/>
        <v>0</v>
      </c>
      <c r="F461" s="78">
        <f t="shared" si="79"/>
        <v>0</v>
      </c>
      <c r="G461" s="270">
        <f t="shared" si="79"/>
        <v>0</v>
      </c>
      <c r="H461" s="270"/>
      <c r="I461" s="270">
        <f t="shared" si="79"/>
        <v>0</v>
      </c>
      <c r="J461" s="270"/>
      <c r="K461" s="270">
        <f t="shared" si="79"/>
        <v>0</v>
      </c>
      <c r="L461" s="270"/>
    </row>
    <row r="462" spans="1:12" ht="13.5" hidden="1">
      <c r="A462" s="239">
        <v>3111</v>
      </c>
      <c r="B462" s="193" t="s">
        <v>56</v>
      </c>
      <c r="C462" s="235"/>
      <c r="D462" s="235"/>
      <c r="E462" s="235"/>
      <c r="F462" s="109"/>
      <c r="G462" s="235"/>
      <c r="H462" s="217"/>
      <c r="I462" s="235"/>
      <c r="J462" s="217"/>
      <c r="K462" s="235"/>
      <c r="L462" s="217"/>
    </row>
    <row r="463" spans="1:12" ht="12.75" hidden="1">
      <c r="A463" s="246">
        <v>313</v>
      </c>
      <c r="B463" s="237" t="s">
        <v>59</v>
      </c>
      <c r="C463" s="280">
        <f aca="true" t="shared" si="80" ref="C463:K463">C464</f>
        <v>0</v>
      </c>
      <c r="D463" s="280">
        <f t="shared" si="80"/>
        <v>0</v>
      </c>
      <c r="E463" s="280">
        <f t="shared" si="80"/>
        <v>0</v>
      </c>
      <c r="F463" s="385">
        <f t="shared" si="80"/>
        <v>0</v>
      </c>
      <c r="G463" s="280">
        <f t="shared" si="80"/>
        <v>0</v>
      </c>
      <c r="H463" s="280"/>
      <c r="I463" s="280">
        <f t="shared" si="80"/>
        <v>0</v>
      </c>
      <c r="J463" s="280"/>
      <c r="K463" s="280">
        <f t="shared" si="80"/>
        <v>0</v>
      </c>
      <c r="L463" s="280"/>
    </row>
    <row r="464" spans="1:12" ht="13.5" hidden="1">
      <c r="A464" s="239">
        <v>3132</v>
      </c>
      <c r="B464" s="193" t="s">
        <v>95</v>
      </c>
      <c r="C464" s="235"/>
      <c r="D464" s="235"/>
      <c r="E464" s="235"/>
      <c r="F464" s="109"/>
      <c r="G464" s="235"/>
      <c r="H464" s="217"/>
      <c r="I464" s="235"/>
      <c r="J464" s="217"/>
      <c r="K464" s="235"/>
      <c r="L464" s="217"/>
    </row>
    <row r="465" spans="1:12" ht="13.5" hidden="1">
      <c r="A465" s="239"/>
      <c r="B465" s="193"/>
      <c r="C465" s="235"/>
      <c r="D465" s="235"/>
      <c r="E465" s="235"/>
      <c r="F465" s="109"/>
      <c r="G465" s="235"/>
      <c r="H465" s="217"/>
      <c r="I465" s="235"/>
      <c r="J465" s="217"/>
      <c r="K465" s="235"/>
      <c r="L465" s="217"/>
    </row>
    <row r="466" spans="1:12" s="288" customFormat="1" ht="13.5">
      <c r="A466" s="246" t="s">
        <v>285</v>
      </c>
      <c r="B466" s="230" t="s">
        <v>259</v>
      </c>
      <c r="C466" s="280">
        <f>C467+C472</f>
        <v>5546</v>
      </c>
      <c r="D466" s="352">
        <f>D467+D472</f>
        <v>0</v>
      </c>
      <c r="E466" s="352">
        <f>E467+E472</f>
        <v>0</v>
      </c>
      <c r="F466" s="387">
        <f>F467+F472</f>
        <v>0</v>
      </c>
      <c r="G466" s="352">
        <f>G467+G472</f>
        <v>0</v>
      </c>
      <c r="H466" s="352"/>
      <c r="I466" s="352">
        <f>I467+I472</f>
        <v>0</v>
      </c>
      <c r="J466" s="352"/>
      <c r="K466" s="352">
        <f>K467+K472</f>
        <v>0</v>
      </c>
      <c r="L466" s="352"/>
    </row>
    <row r="467" spans="1:12" s="288" customFormat="1" ht="13.5" hidden="1">
      <c r="A467" s="260">
        <v>31</v>
      </c>
      <c r="B467" s="237" t="s">
        <v>54</v>
      </c>
      <c r="C467" s="270">
        <f>C468+C470</f>
        <v>0</v>
      </c>
      <c r="D467" s="351">
        <f>D468+D470</f>
        <v>0</v>
      </c>
      <c r="E467" s="351">
        <f>E468+E470</f>
        <v>0</v>
      </c>
      <c r="F467" s="108">
        <f>F468+F470</f>
        <v>0</v>
      </c>
      <c r="G467" s="351">
        <f>G468+G470</f>
        <v>0</v>
      </c>
      <c r="H467" s="351"/>
      <c r="I467" s="351">
        <f>I468+I470</f>
        <v>0</v>
      </c>
      <c r="J467" s="351"/>
      <c r="K467" s="351">
        <f>K468+K470</f>
        <v>0</v>
      </c>
      <c r="L467" s="351"/>
    </row>
    <row r="468" spans="1:12" s="288" customFormat="1" ht="13.5" hidden="1">
      <c r="A468" s="260">
        <v>311</v>
      </c>
      <c r="B468" s="237" t="s">
        <v>97</v>
      </c>
      <c r="C468" s="280">
        <f aca="true" t="shared" si="81" ref="C468:K468">C469</f>
        <v>0</v>
      </c>
      <c r="D468" s="352">
        <f t="shared" si="81"/>
        <v>0</v>
      </c>
      <c r="E468" s="352">
        <f t="shared" si="81"/>
        <v>0</v>
      </c>
      <c r="F468" s="387">
        <f t="shared" si="81"/>
        <v>0</v>
      </c>
      <c r="G468" s="352">
        <f t="shared" si="81"/>
        <v>0</v>
      </c>
      <c r="H468" s="352"/>
      <c r="I468" s="352">
        <f t="shared" si="81"/>
        <v>0</v>
      </c>
      <c r="J468" s="352"/>
      <c r="K468" s="352">
        <f t="shared" si="81"/>
        <v>0</v>
      </c>
      <c r="L468" s="346"/>
    </row>
    <row r="469" spans="1:12" s="288" customFormat="1" ht="13.5" hidden="1">
      <c r="A469" s="239">
        <v>3111</v>
      </c>
      <c r="B469" s="193" t="s">
        <v>56</v>
      </c>
      <c r="C469" s="235"/>
      <c r="D469" s="282"/>
      <c r="E469" s="282"/>
      <c r="F469" s="386"/>
      <c r="G469" s="235"/>
      <c r="H469" s="346"/>
      <c r="I469" s="235"/>
      <c r="J469" s="346"/>
      <c r="K469" s="235"/>
      <c r="L469" s="346"/>
    </row>
    <row r="470" spans="1:12" s="288" customFormat="1" ht="13.5" hidden="1">
      <c r="A470" s="246">
        <v>313</v>
      </c>
      <c r="B470" s="237" t="s">
        <v>59</v>
      </c>
      <c r="C470" s="270">
        <f aca="true" t="shared" si="82" ref="C470:K470">C471</f>
        <v>0</v>
      </c>
      <c r="D470" s="351">
        <f t="shared" si="82"/>
        <v>0</v>
      </c>
      <c r="E470" s="351">
        <f t="shared" si="82"/>
        <v>0</v>
      </c>
      <c r="F470" s="108">
        <f t="shared" si="82"/>
        <v>0</v>
      </c>
      <c r="G470" s="351">
        <f t="shared" si="82"/>
        <v>0</v>
      </c>
      <c r="H470" s="351"/>
      <c r="I470" s="351">
        <f t="shared" si="82"/>
        <v>0</v>
      </c>
      <c r="J470" s="351"/>
      <c r="K470" s="351">
        <f t="shared" si="82"/>
        <v>0</v>
      </c>
      <c r="L470" s="346"/>
    </row>
    <row r="471" spans="1:12" s="288" customFormat="1" ht="13.5" hidden="1">
      <c r="A471" s="239">
        <v>3132</v>
      </c>
      <c r="B471" s="193" t="s">
        <v>95</v>
      </c>
      <c r="C471" s="280"/>
      <c r="D471" s="282"/>
      <c r="E471" s="282"/>
      <c r="F471" s="386"/>
      <c r="G471" s="235"/>
      <c r="H471" s="346"/>
      <c r="I471" s="235"/>
      <c r="J471" s="346"/>
      <c r="K471" s="235"/>
      <c r="L471" s="346"/>
    </row>
    <row r="472" spans="1:12" s="288" customFormat="1" ht="13.5">
      <c r="A472" s="246">
        <v>32</v>
      </c>
      <c r="B472" s="236" t="s">
        <v>5</v>
      </c>
      <c r="C472" s="270">
        <f aca="true" t="shared" si="83" ref="C472:K473">C473</f>
        <v>5546</v>
      </c>
      <c r="D472" s="351">
        <f t="shared" si="83"/>
        <v>0</v>
      </c>
      <c r="E472" s="351">
        <f t="shared" si="83"/>
        <v>0</v>
      </c>
      <c r="F472" s="108">
        <f t="shared" si="83"/>
        <v>0</v>
      </c>
      <c r="G472" s="351">
        <f t="shared" si="83"/>
        <v>0</v>
      </c>
      <c r="H472" s="351"/>
      <c r="I472" s="351">
        <f t="shared" si="83"/>
        <v>0</v>
      </c>
      <c r="J472" s="351"/>
      <c r="K472" s="351">
        <f t="shared" si="83"/>
        <v>0</v>
      </c>
      <c r="L472" s="346"/>
    </row>
    <row r="473" spans="1:12" s="288" customFormat="1" ht="13.5">
      <c r="A473" s="260">
        <v>322</v>
      </c>
      <c r="B473" s="237" t="s">
        <v>62</v>
      </c>
      <c r="C473" s="280">
        <f t="shared" si="83"/>
        <v>5546</v>
      </c>
      <c r="D473" s="352">
        <f t="shared" si="83"/>
        <v>0</v>
      </c>
      <c r="E473" s="352">
        <f t="shared" si="83"/>
        <v>0</v>
      </c>
      <c r="F473" s="387">
        <f t="shared" si="83"/>
        <v>0</v>
      </c>
      <c r="G473" s="352">
        <f t="shared" si="83"/>
        <v>0</v>
      </c>
      <c r="H473" s="352"/>
      <c r="I473" s="352">
        <f t="shared" si="83"/>
        <v>0</v>
      </c>
      <c r="J473" s="352"/>
      <c r="K473" s="352">
        <f t="shared" si="83"/>
        <v>0</v>
      </c>
      <c r="L473" s="346"/>
    </row>
    <row r="474" spans="1:12" s="288" customFormat="1" ht="13.5">
      <c r="A474" s="239">
        <v>3224</v>
      </c>
      <c r="B474" s="369" t="s">
        <v>10</v>
      </c>
      <c r="C474" s="235">
        <v>5546</v>
      </c>
      <c r="D474" s="281"/>
      <c r="E474" s="281"/>
      <c r="F474" s="388"/>
      <c r="G474" s="235"/>
      <c r="H474" s="346"/>
      <c r="I474" s="235"/>
      <c r="J474" s="346"/>
      <c r="K474" s="235"/>
      <c r="L474" s="346"/>
    </row>
    <row r="475" spans="1:12" s="288" customFormat="1" ht="13.5">
      <c r="A475" s="370"/>
      <c r="B475" s="284"/>
      <c r="C475" s="235"/>
      <c r="D475" s="235"/>
      <c r="E475" s="235"/>
      <c r="F475" s="109"/>
      <c r="G475" s="235"/>
      <c r="H475" s="346"/>
      <c r="I475" s="235"/>
      <c r="J475" s="346"/>
      <c r="K475" s="235"/>
      <c r="L475" s="346"/>
    </row>
    <row r="476" spans="1:12" s="288" customFormat="1" ht="13.5">
      <c r="A476" s="246" t="s">
        <v>286</v>
      </c>
      <c r="B476" s="230" t="s">
        <v>287</v>
      </c>
      <c r="C476" s="280">
        <f>C477+C480</f>
        <v>21760</v>
      </c>
      <c r="D476" s="280">
        <f aca="true" t="shared" si="84" ref="D476:K476">D477+D480</f>
        <v>0</v>
      </c>
      <c r="E476" s="280">
        <f t="shared" si="84"/>
        <v>0</v>
      </c>
      <c r="F476" s="385">
        <f t="shared" si="84"/>
        <v>12000</v>
      </c>
      <c r="G476" s="280">
        <f t="shared" si="84"/>
        <v>12000</v>
      </c>
      <c r="H476" s="280"/>
      <c r="I476" s="280">
        <f t="shared" si="84"/>
        <v>0</v>
      </c>
      <c r="J476" s="280"/>
      <c r="K476" s="280">
        <f t="shared" si="84"/>
        <v>0</v>
      </c>
      <c r="L476" s="280"/>
    </row>
    <row r="477" spans="1:12" s="288" customFormat="1" ht="13.5">
      <c r="A477" s="246">
        <v>32</v>
      </c>
      <c r="B477" s="230" t="s">
        <v>5</v>
      </c>
      <c r="C477" s="270">
        <f aca="true" t="shared" si="85" ref="C477:K478">C478</f>
        <v>0</v>
      </c>
      <c r="D477" s="270">
        <f t="shared" si="85"/>
        <v>0</v>
      </c>
      <c r="E477" s="270">
        <f t="shared" si="85"/>
        <v>0</v>
      </c>
      <c r="F477" s="78">
        <f t="shared" si="85"/>
        <v>12000</v>
      </c>
      <c r="G477" s="270">
        <f t="shared" si="85"/>
        <v>12000</v>
      </c>
      <c r="H477" s="280"/>
      <c r="I477" s="270">
        <f t="shared" si="85"/>
        <v>0</v>
      </c>
      <c r="J477" s="280"/>
      <c r="K477" s="270">
        <f t="shared" si="85"/>
        <v>0</v>
      </c>
      <c r="L477" s="280"/>
    </row>
    <row r="478" spans="1:12" s="288" customFormat="1" ht="13.5">
      <c r="A478" s="246">
        <v>321</v>
      </c>
      <c r="B478" s="230" t="s">
        <v>9</v>
      </c>
      <c r="C478" s="280">
        <f>C479</f>
        <v>0</v>
      </c>
      <c r="D478" s="280">
        <f>D479</f>
        <v>0</v>
      </c>
      <c r="E478" s="280">
        <f>E479</f>
        <v>0</v>
      </c>
      <c r="F478" s="78">
        <f>F479</f>
        <v>12000</v>
      </c>
      <c r="G478" s="280">
        <f t="shared" si="85"/>
        <v>12000</v>
      </c>
      <c r="H478" s="280"/>
      <c r="I478" s="280">
        <f t="shared" si="85"/>
        <v>0</v>
      </c>
      <c r="J478" s="280"/>
      <c r="K478" s="280">
        <f t="shared" si="85"/>
        <v>0</v>
      </c>
      <c r="L478" s="280"/>
    </row>
    <row r="479" spans="1:12" s="288" customFormat="1" ht="13.5">
      <c r="A479" s="239">
        <v>3211</v>
      </c>
      <c r="B479" s="371" t="s">
        <v>60</v>
      </c>
      <c r="C479" s="353"/>
      <c r="D479" s="352"/>
      <c r="E479" s="352"/>
      <c r="F479" s="109">
        <v>12000</v>
      </c>
      <c r="G479" s="353">
        <v>12000</v>
      </c>
      <c r="H479" s="280"/>
      <c r="I479" s="280"/>
      <c r="J479" s="280"/>
      <c r="K479" s="280"/>
      <c r="L479" s="280"/>
    </row>
    <row r="480" spans="1:12" s="288" customFormat="1" ht="13.5">
      <c r="A480" s="219">
        <v>36</v>
      </c>
      <c r="B480" s="220" t="s">
        <v>274</v>
      </c>
      <c r="C480" s="270">
        <f aca="true" t="shared" si="86" ref="C480:K481">C481</f>
        <v>21760</v>
      </c>
      <c r="D480" s="351">
        <f t="shared" si="86"/>
        <v>0</v>
      </c>
      <c r="E480" s="351">
        <f t="shared" si="86"/>
        <v>0</v>
      </c>
      <c r="F480" s="108">
        <f t="shared" si="86"/>
        <v>0</v>
      </c>
      <c r="G480" s="270">
        <f t="shared" si="86"/>
        <v>0</v>
      </c>
      <c r="H480" s="270"/>
      <c r="I480" s="270">
        <f t="shared" si="86"/>
        <v>0</v>
      </c>
      <c r="J480" s="270"/>
      <c r="K480" s="270">
        <f t="shared" si="86"/>
        <v>0</v>
      </c>
      <c r="L480" s="270"/>
    </row>
    <row r="481" spans="1:12" s="288" customFormat="1" ht="13.5">
      <c r="A481" s="219">
        <v>368</v>
      </c>
      <c r="B481" s="220" t="s">
        <v>278</v>
      </c>
      <c r="C481" s="280">
        <f t="shared" si="86"/>
        <v>21760</v>
      </c>
      <c r="D481" s="352">
        <f t="shared" si="86"/>
        <v>0</v>
      </c>
      <c r="E481" s="352">
        <f t="shared" si="86"/>
        <v>0</v>
      </c>
      <c r="F481" s="387">
        <f t="shared" si="86"/>
        <v>0</v>
      </c>
      <c r="G481" s="280">
        <f t="shared" si="86"/>
        <v>0</v>
      </c>
      <c r="H481" s="280"/>
      <c r="I481" s="280">
        <f t="shared" si="86"/>
        <v>0</v>
      </c>
      <c r="J481" s="280"/>
      <c r="K481" s="280">
        <f t="shared" si="86"/>
        <v>0</v>
      </c>
      <c r="L481" s="280"/>
    </row>
    <row r="482" spans="1:12" s="288" customFormat="1" ht="13.5">
      <c r="A482" s="233">
        <v>3681</v>
      </c>
      <c r="B482" s="234" t="s">
        <v>279</v>
      </c>
      <c r="C482" s="235">
        <v>21760</v>
      </c>
      <c r="D482" s="235"/>
      <c r="E482" s="235"/>
      <c r="F482" s="109"/>
      <c r="G482" s="235"/>
      <c r="H482" s="217"/>
      <c r="I482" s="235"/>
      <c r="J482" s="217"/>
      <c r="K482" s="235"/>
      <c r="L482" s="217"/>
    </row>
    <row r="483" spans="1:12" ht="11.25">
      <c r="A483" s="372"/>
      <c r="B483" s="373"/>
      <c r="C483" s="221"/>
      <c r="G483" s="221"/>
      <c r="H483" s="354"/>
      <c r="I483" s="221"/>
      <c r="J483" s="354"/>
      <c r="K483" s="221"/>
      <c r="L483" s="354"/>
    </row>
    <row r="484" spans="4:6" ht="11.25">
      <c r="D484" s="292"/>
      <c r="E484" s="292"/>
      <c r="F484" s="389"/>
    </row>
    <row r="485" spans="1:2" ht="11.25">
      <c r="A485" s="293"/>
      <c r="B485" s="294"/>
    </row>
    <row r="486" spans="1:6" ht="11.25">
      <c r="A486" s="295"/>
      <c r="B486" s="296"/>
      <c r="D486" s="276"/>
      <c r="E486" s="276"/>
      <c r="F486" s="390"/>
    </row>
    <row r="488" spans="1:6" ht="11.25">
      <c r="A488" s="289"/>
      <c r="B488" s="290"/>
      <c r="C488" s="297"/>
      <c r="D488" s="276"/>
      <c r="E488" s="276"/>
      <c r="F488" s="390"/>
    </row>
    <row r="490" spans="1:2" ht="11.25">
      <c r="A490" s="289"/>
      <c r="B490" s="290"/>
    </row>
    <row r="491" spans="4:6" ht="11.25">
      <c r="D491" s="292"/>
      <c r="E491" s="292"/>
      <c r="F491" s="389"/>
    </row>
    <row r="492" spans="1:2" ht="11.25">
      <c r="A492" s="293"/>
      <c r="B492" s="294"/>
    </row>
    <row r="493" spans="1:6" ht="11.25">
      <c r="A493" s="295"/>
      <c r="B493" s="296"/>
      <c r="D493" s="276"/>
      <c r="E493" s="276"/>
      <c r="F493" s="390"/>
    </row>
    <row r="495" spans="1:6" ht="11.25">
      <c r="A495" s="289"/>
      <c r="B495" s="290"/>
      <c r="C495" s="297"/>
      <c r="D495" s="276"/>
      <c r="E495" s="276"/>
      <c r="F495" s="390"/>
    </row>
    <row r="497" spans="1:2" ht="11.25">
      <c r="A497" s="289"/>
      <c r="B497" s="290"/>
    </row>
    <row r="498" spans="4:6" ht="11.25">
      <c r="D498" s="292"/>
      <c r="E498" s="292"/>
      <c r="F498" s="389"/>
    </row>
    <row r="499" spans="1:2" ht="11.25">
      <c r="A499" s="293"/>
      <c r="B499" s="294"/>
    </row>
    <row r="500" spans="1:6" ht="11.25">
      <c r="A500" s="295"/>
      <c r="B500" s="296"/>
      <c r="D500" s="276"/>
      <c r="E500" s="276"/>
      <c r="F500" s="390"/>
    </row>
    <row r="502" spans="1:6" ht="11.25">
      <c r="A502" s="289"/>
      <c r="B502" s="290"/>
      <c r="C502" s="297"/>
      <c r="D502" s="276"/>
      <c r="E502" s="276"/>
      <c r="F502" s="390"/>
    </row>
    <row r="503" spans="4:6" ht="11.25">
      <c r="D503" s="276"/>
      <c r="E503" s="276"/>
      <c r="F503" s="390"/>
    </row>
    <row r="504" spans="1:6" ht="11.25">
      <c r="A504" s="289"/>
      <c r="B504" s="290"/>
      <c r="D504" s="276"/>
      <c r="E504" s="276"/>
      <c r="F504" s="390"/>
    </row>
    <row r="505" spans="1:6" ht="11.25">
      <c r="A505" s="289"/>
      <c r="B505" s="290"/>
      <c r="D505" s="292"/>
      <c r="E505" s="292"/>
      <c r="F505" s="389"/>
    </row>
    <row r="506" spans="1:2" ht="11.25">
      <c r="A506" s="298"/>
      <c r="B506" s="299"/>
    </row>
    <row r="507" spans="1:6" ht="11.25">
      <c r="A507" s="295"/>
      <c r="B507" s="296"/>
      <c r="D507" s="276"/>
      <c r="E507" s="276"/>
      <c r="F507" s="390"/>
    </row>
    <row r="509" spans="1:6" ht="11.25">
      <c r="A509" s="289"/>
      <c r="B509" s="300"/>
      <c r="C509" s="297"/>
      <c r="D509" s="276"/>
      <c r="E509" s="276"/>
      <c r="F509" s="390"/>
    </row>
    <row r="511" spans="1:2" ht="11.25">
      <c r="A511" s="289"/>
      <c r="B511" s="300"/>
    </row>
    <row r="512" spans="4:6" ht="11.25">
      <c r="D512" s="292"/>
      <c r="E512" s="292"/>
      <c r="F512" s="389"/>
    </row>
    <row r="513" spans="1:2" ht="11.25">
      <c r="A513" s="293"/>
      <c r="B513" s="294"/>
    </row>
    <row r="514" spans="1:6" ht="11.25">
      <c r="A514" s="295"/>
      <c r="B514" s="296"/>
      <c r="D514" s="276"/>
      <c r="E514" s="276"/>
      <c r="F514" s="390"/>
    </row>
    <row r="516" spans="1:6" ht="11.25">
      <c r="A516" s="289"/>
      <c r="B516" s="290"/>
      <c r="C516" s="297"/>
      <c r="D516" s="276"/>
      <c r="E516" s="276"/>
      <c r="F516" s="390"/>
    </row>
    <row r="518" spans="1:2" ht="11.25">
      <c r="A518" s="289"/>
      <c r="B518" s="290"/>
    </row>
    <row r="519" spans="4:6" ht="11.25">
      <c r="D519" s="292"/>
      <c r="E519" s="292"/>
      <c r="F519" s="389"/>
    </row>
    <row r="520" spans="1:2" ht="11.25">
      <c r="A520" s="293"/>
      <c r="B520" s="294"/>
    </row>
    <row r="521" spans="1:6" ht="11.25">
      <c r="A521" s="295"/>
      <c r="B521" s="296"/>
      <c r="D521" s="276"/>
      <c r="E521" s="276"/>
      <c r="F521" s="390"/>
    </row>
    <row r="523" spans="1:6" ht="11.25">
      <c r="A523" s="289"/>
      <c r="B523" s="290"/>
      <c r="C523" s="297"/>
      <c r="D523" s="276"/>
      <c r="E523" s="276"/>
      <c r="F523" s="390"/>
    </row>
    <row r="525" spans="1:2" ht="11.25">
      <c r="A525" s="289"/>
      <c r="B525" s="290"/>
    </row>
    <row r="526" spans="4:6" ht="11.25">
      <c r="D526" s="292"/>
      <c r="E526" s="292"/>
      <c r="F526" s="389"/>
    </row>
    <row r="527" spans="1:2" ht="11.25">
      <c r="A527" s="293"/>
      <c r="B527" s="294"/>
    </row>
    <row r="528" spans="1:6" ht="11.25">
      <c r="A528" s="295"/>
      <c r="B528" s="296"/>
      <c r="D528" s="276"/>
      <c r="E528" s="276"/>
      <c r="F528" s="390"/>
    </row>
    <row r="530" spans="1:6" ht="11.25">
      <c r="A530" s="289"/>
      <c r="B530" s="290"/>
      <c r="C530" s="297"/>
      <c r="D530" s="276"/>
      <c r="E530" s="276"/>
      <c r="F530" s="390"/>
    </row>
    <row r="532" spans="1:2" ht="11.25">
      <c r="A532" s="289"/>
      <c r="B532" s="290"/>
    </row>
    <row r="533" spans="4:6" ht="11.25">
      <c r="D533" s="292"/>
      <c r="E533" s="292"/>
      <c r="F533" s="389"/>
    </row>
    <row r="534" spans="1:2" ht="11.25">
      <c r="A534" s="293"/>
      <c r="B534" s="294"/>
    </row>
    <row r="535" spans="1:6" ht="11.25">
      <c r="A535" s="295"/>
      <c r="B535" s="296"/>
      <c r="D535" s="276"/>
      <c r="E535" s="276"/>
      <c r="F535" s="390"/>
    </row>
    <row r="537" spans="1:6" ht="11.25">
      <c r="A537" s="289"/>
      <c r="B537" s="290"/>
      <c r="C537" s="297"/>
      <c r="D537" s="276"/>
      <c r="E537" s="276"/>
      <c r="F537" s="390"/>
    </row>
    <row r="539" spans="1:6" ht="11.25">
      <c r="A539" s="289"/>
      <c r="B539" s="290"/>
      <c r="D539" s="276"/>
      <c r="E539" s="276"/>
      <c r="F539" s="390"/>
    </row>
    <row r="541" spans="1:6" ht="11.25">
      <c r="A541" s="289"/>
      <c r="B541" s="290"/>
      <c r="C541" s="301"/>
      <c r="D541" s="276"/>
      <c r="E541" s="276"/>
      <c r="F541" s="390"/>
    </row>
    <row r="543" spans="1:3" ht="11.25">
      <c r="A543" s="289"/>
      <c r="B543" s="290"/>
      <c r="C543" s="301"/>
    </row>
    <row r="546" spans="1:2" ht="11.25">
      <c r="A546" s="302"/>
      <c r="B546" s="290"/>
    </row>
    <row r="548" spans="1:6" ht="11.25">
      <c r="A548" s="302"/>
      <c r="B548" s="290"/>
      <c r="D548" s="303"/>
      <c r="E548" s="303"/>
      <c r="F548" s="391"/>
    </row>
    <row r="549" spans="4:6" ht="11.25">
      <c r="D549" s="292"/>
      <c r="E549" s="292"/>
      <c r="F549" s="389"/>
    </row>
    <row r="550" spans="1:2" ht="11.25">
      <c r="A550" s="302"/>
      <c r="B550" s="294"/>
    </row>
    <row r="551" spans="1:6" ht="11.25">
      <c r="A551" s="295"/>
      <c r="B551" s="296"/>
      <c r="D551" s="276"/>
      <c r="E551" s="276"/>
      <c r="F551" s="390"/>
    </row>
    <row r="553" spans="1:6" ht="11.25">
      <c r="A553" s="289"/>
      <c r="B553" s="290"/>
      <c r="C553" s="297"/>
      <c r="D553" s="303"/>
      <c r="E553" s="303"/>
      <c r="F553" s="391"/>
    </row>
    <row r="554" spans="4:6" ht="11.25">
      <c r="D554" s="292"/>
      <c r="E554" s="292"/>
      <c r="F554" s="389"/>
    </row>
    <row r="555" spans="1:2" ht="11.25">
      <c r="A555" s="302"/>
      <c r="B555" s="294"/>
    </row>
    <row r="556" spans="1:6" ht="11.25">
      <c r="A556" s="295"/>
      <c r="B556" s="296"/>
      <c r="D556" s="276"/>
      <c r="E556" s="276"/>
      <c r="F556" s="390"/>
    </row>
    <row r="558" spans="1:6" ht="11.25">
      <c r="A558" s="289"/>
      <c r="B558" s="290"/>
      <c r="C558" s="297"/>
      <c r="D558" s="276"/>
      <c r="E558" s="276"/>
      <c r="F558" s="390"/>
    </row>
    <row r="560" spans="1:6" ht="11.25">
      <c r="A560" s="289"/>
      <c r="B560" s="290"/>
      <c r="C560" s="301"/>
      <c r="D560" s="276"/>
      <c r="E560" s="276"/>
      <c r="F560" s="390"/>
    </row>
    <row r="562" spans="1:3" ht="11.25">
      <c r="A562" s="289"/>
      <c r="B562" s="290"/>
      <c r="C562" s="301"/>
    </row>
    <row r="565" spans="1:2" ht="11.25">
      <c r="A565" s="302"/>
      <c r="B565" s="290"/>
    </row>
    <row r="567" spans="1:6" ht="11.25">
      <c r="A567" s="304"/>
      <c r="B567" s="300"/>
      <c r="D567" s="303"/>
      <c r="E567" s="303"/>
      <c r="F567" s="391"/>
    </row>
    <row r="568" spans="4:6" ht="11.25">
      <c r="D568" s="292"/>
      <c r="E568" s="292"/>
      <c r="F568" s="389"/>
    </row>
    <row r="569" spans="1:6" ht="11.25">
      <c r="A569" s="304"/>
      <c r="B569" s="299"/>
      <c r="D569" s="292"/>
      <c r="E569" s="292"/>
      <c r="F569" s="389"/>
    </row>
    <row r="570" spans="1:6" ht="11.25">
      <c r="A570" s="305"/>
      <c r="B570" s="296"/>
      <c r="D570" s="276"/>
      <c r="E570" s="276"/>
      <c r="F570" s="390"/>
    </row>
    <row r="571" spans="1:6" ht="11.25">
      <c r="A571" s="295"/>
      <c r="B571" s="296"/>
      <c r="D571" s="292"/>
      <c r="E571" s="292"/>
      <c r="F571" s="389"/>
    </row>
    <row r="572" spans="1:3" ht="11.25">
      <c r="A572" s="289"/>
      <c r="B572" s="290"/>
      <c r="C572" s="306"/>
    </row>
    <row r="573" spans="1:6" ht="11.25">
      <c r="A573" s="295"/>
      <c r="B573" s="296"/>
      <c r="D573" s="292"/>
      <c r="E573" s="292"/>
      <c r="F573" s="389"/>
    </row>
    <row r="574" spans="1:6" ht="11.25">
      <c r="A574" s="304"/>
      <c r="B574" s="299"/>
      <c r="D574" s="292"/>
      <c r="E574" s="292"/>
      <c r="F574" s="389"/>
    </row>
    <row r="575" spans="1:6" ht="11.25">
      <c r="A575" s="305"/>
      <c r="B575" s="307"/>
      <c r="D575" s="276"/>
      <c r="E575" s="276"/>
      <c r="F575" s="390"/>
    </row>
    <row r="576" spans="1:2" ht="11.25">
      <c r="A576" s="305"/>
      <c r="B576" s="307"/>
    </row>
    <row r="577" spans="1:3" ht="11.25">
      <c r="A577" s="289"/>
      <c r="B577" s="290"/>
      <c r="C577" s="306"/>
    </row>
    <row r="579" ht="11.25">
      <c r="A579" s="305"/>
    </row>
    <row r="580" ht="11.25">
      <c r="A580" s="298"/>
    </row>
    <row r="581" spans="1:6" ht="11.25">
      <c r="A581" s="308"/>
      <c r="B581" s="309"/>
      <c r="D581" s="241"/>
      <c r="E581" s="241"/>
      <c r="F581" s="392"/>
    </row>
    <row r="582" ht="11.25">
      <c r="B582" s="208"/>
    </row>
    <row r="583" spans="1:2" ht="11.25">
      <c r="A583" s="289"/>
      <c r="B583" s="300"/>
    </row>
    <row r="584" ht="11.25">
      <c r="A584" s="305"/>
    </row>
    <row r="585" ht="11.25">
      <c r="A585" s="298"/>
    </row>
    <row r="586" spans="1:6" ht="11.25">
      <c r="A586" s="310"/>
      <c r="B586" s="208"/>
      <c r="D586" s="241"/>
      <c r="E586" s="241"/>
      <c r="F586" s="392"/>
    </row>
    <row r="587" spans="1:2" ht="11.25">
      <c r="A587" s="310"/>
      <c r="B587" s="208"/>
    </row>
    <row r="588" spans="1:2" ht="11.25">
      <c r="A588" s="289"/>
      <c r="B588" s="300"/>
    </row>
    <row r="589" ht="11.25">
      <c r="A589" s="305"/>
    </row>
    <row r="590" ht="11.25">
      <c r="A590" s="298"/>
    </row>
    <row r="591" spans="1:6" ht="11.25">
      <c r="A591" s="310"/>
      <c r="B591" s="208"/>
      <c r="D591" s="241"/>
      <c r="E591" s="241"/>
      <c r="F591" s="392"/>
    </row>
    <row r="592" spans="1:2" ht="11.25">
      <c r="A592" s="310"/>
      <c r="B592" s="208"/>
    </row>
    <row r="593" spans="1:2" ht="11.25">
      <c r="A593" s="289"/>
      <c r="B593" s="300"/>
    </row>
    <row r="594" ht="11.25">
      <c r="A594" s="305"/>
    </row>
    <row r="595" ht="11.25">
      <c r="A595" s="298"/>
    </row>
    <row r="596" spans="1:6" ht="11.25">
      <c r="A596" s="310"/>
      <c r="B596" s="208"/>
      <c r="D596" s="241"/>
      <c r="E596" s="241"/>
      <c r="F596" s="392"/>
    </row>
    <row r="597" ht="11.25">
      <c r="A597" s="298"/>
    </row>
    <row r="598" spans="1:2" ht="11.25">
      <c r="A598" s="289"/>
      <c r="B598" s="300"/>
    </row>
    <row r="599" ht="11.25">
      <c r="A599" s="298"/>
    </row>
    <row r="600" ht="11.25">
      <c r="A600" s="298"/>
    </row>
    <row r="601" spans="1:2" ht="11.25">
      <c r="A601" s="310"/>
      <c r="B601" s="208"/>
    </row>
    <row r="602" ht="11.25">
      <c r="A602" s="298"/>
    </row>
    <row r="603" ht="11.25">
      <c r="A603" s="298"/>
    </row>
    <row r="604" spans="1:2" ht="11.25">
      <c r="A604" s="310"/>
      <c r="B604" s="208"/>
    </row>
    <row r="605" ht="11.25">
      <c r="A605" s="298"/>
    </row>
    <row r="606" ht="11.25">
      <c r="A606" s="298"/>
    </row>
    <row r="607" spans="1:2" ht="11.25">
      <c r="A607" s="310"/>
      <c r="B607" s="208"/>
    </row>
    <row r="608" spans="1:2" ht="11.25">
      <c r="A608" s="310"/>
      <c r="B608" s="208"/>
    </row>
    <row r="609" spans="1:2" ht="11.25">
      <c r="A609" s="310"/>
      <c r="B609" s="208"/>
    </row>
    <row r="610" ht="11.25">
      <c r="A610" s="298"/>
    </row>
    <row r="611" ht="11.25">
      <c r="A611" s="298"/>
    </row>
    <row r="612" spans="1:2" ht="11.25">
      <c r="A612" s="310"/>
      <c r="B612" s="311"/>
    </row>
    <row r="613" ht="11.25">
      <c r="A613" s="298"/>
    </row>
    <row r="614" ht="11.25">
      <c r="A614" s="298"/>
    </row>
    <row r="615" spans="1:2" ht="11.25">
      <c r="A615" s="310"/>
      <c r="B615" s="208"/>
    </row>
    <row r="616" ht="11.25">
      <c r="A616" s="298"/>
    </row>
    <row r="617" ht="11.25">
      <c r="A617" s="298"/>
    </row>
    <row r="618" spans="1:2" ht="11.25">
      <c r="A618" s="310"/>
      <c r="B618" s="208"/>
    </row>
    <row r="619" ht="11.25">
      <c r="A619" s="298"/>
    </row>
    <row r="620" ht="11.25">
      <c r="A620" s="298"/>
    </row>
    <row r="621" spans="1:2" ht="11.25">
      <c r="A621" s="310"/>
      <c r="B621" s="208"/>
    </row>
    <row r="622" ht="11.25">
      <c r="A622" s="298"/>
    </row>
    <row r="623" ht="11.25">
      <c r="A623" s="298"/>
    </row>
    <row r="624" spans="1:2" ht="11.25">
      <c r="A624" s="310"/>
      <c r="B624" s="208"/>
    </row>
    <row r="625" ht="11.25">
      <c r="A625" s="298"/>
    </row>
    <row r="626" ht="11.25">
      <c r="A626" s="298"/>
    </row>
    <row r="627" spans="1:2" ht="11.25">
      <c r="A627" s="310"/>
      <c r="B627" s="208"/>
    </row>
    <row r="628" ht="11.25">
      <c r="A628" s="298"/>
    </row>
    <row r="629" ht="11.25">
      <c r="A629" s="298"/>
    </row>
    <row r="630" spans="1:2" ht="11.25">
      <c r="A630" s="310"/>
      <c r="B630" s="208"/>
    </row>
    <row r="631" ht="11.25">
      <c r="A631" s="298"/>
    </row>
    <row r="632" ht="11.25">
      <c r="A632" s="298"/>
    </row>
    <row r="633" spans="1:2" ht="11.25">
      <c r="A633" s="310"/>
      <c r="B633" s="208"/>
    </row>
    <row r="634" ht="11.25">
      <c r="A634" s="298"/>
    </row>
    <row r="635" ht="11.25">
      <c r="A635" s="298"/>
    </row>
    <row r="636" spans="1:2" ht="11.25">
      <c r="A636" s="310"/>
      <c r="B636" s="208"/>
    </row>
    <row r="637" ht="11.25">
      <c r="A637" s="298"/>
    </row>
    <row r="638" ht="11.25">
      <c r="A638" s="298"/>
    </row>
    <row r="639" spans="1:2" ht="11.25">
      <c r="A639" s="310"/>
      <c r="B639" s="208"/>
    </row>
    <row r="640" ht="11.25">
      <c r="B640" s="208"/>
    </row>
    <row r="641" ht="11.25">
      <c r="A641" s="298"/>
    </row>
    <row r="642" spans="1:2" ht="11.25">
      <c r="A642" s="310"/>
      <c r="B642" s="208"/>
    </row>
    <row r="643" spans="1:2" ht="11.25">
      <c r="A643" s="310"/>
      <c r="B643" s="208"/>
    </row>
    <row r="644" ht="11.25">
      <c r="A644" s="298"/>
    </row>
    <row r="645" spans="1:6" ht="11.25">
      <c r="A645" s="310"/>
      <c r="B645" s="208"/>
      <c r="D645" s="241"/>
      <c r="E645" s="241"/>
      <c r="F645" s="392"/>
    </row>
    <row r="646" spans="1:2" ht="11.25">
      <c r="A646" s="310"/>
      <c r="B646" s="208"/>
    </row>
    <row r="647" spans="1:2" ht="11.25">
      <c r="A647" s="289"/>
      <c r="B647" s="300"/>
    </row>
    <row r="648" spans="1:2" ht="11.25">
      <c r="A648" s="310"/>
      <c r="B648" s="208"/>
    </row>
    <row r="649" ht="11.25">
      <c r="A649" s="298"/>
    </row>
    <row r="650" spans="1:2" ht="11.25">
      <c r="A650" s="298"/>
      <c r="B650" s="300"/>
    </row>
    <row r="651" spans="1:2" ht="11.25">
      <c r="A651" s="298"/>
      <c r="B651" s="300"/>
    </row>
    <row r="652" ht="11.25">
      <c r="A652" s="298"/>
    </row>
    <row r="653" spans="1:2" ht="11.25">
      <c r="A653" s="310"/>
      <c r="B653" s="208"/>
    </row>
    <row r="654" spans="1:2" ht="11.25">
      <c r="A654" s="298"/>
      <c r="B654" s="300"/>
    </row>
    <row r="655" ht="11.25">
      <c r="A655" s="298"/>
    </row>
    <row r="656" spans="1:2" ht="11.25">
      <c r="A656" s="310"/>
      <c r="B656" s="208"/>
    </row>
    <row r="657" spans="1:2" ht="11.25">
      <c r="A657" s="298"/>
      <c r="B657" s="300"/>
    </row>
    <row r="658" ht="11.25">
      <c r="A658" s="298"/>
    </row>
    <row r="659" spans="1:2" ht="11.25">
      <c r="A659" s="310"/>
      <c r="B659" s="208"/>
    </row>
    <row r="660" spans="1:2" ht="11.25">
      <c r="A660" s="298"/>
      <c r="B660" s="300"/>
    </row>
    <row r="661" ht="11.25">
      <c r="A661" s="298"/>
    </row>
    <row r="662" spans="1:2" ht="11.25">
      <c r="A662" s="310"/>
      <c r="B662" s="208"/>
    </row>
    <row r="663" ht="11.25">
      <c r="A663" s="298"/>
    </row>
    <row r="664" ht="11.25">
      <c r="A664" s="298"/>
    </row>
    <row r="665" spans="1:2" ht="11.25">
      <c r="A665" s="310"/>
      <c r="B665" s="208"/>
    </row>
    <row r="666" ht="11.25">
      <c r="A666" s="298"/>
    </row>
    <row r="667" ht="11.25">
      <c r="A667" s="298"/>
    </row>
    <row r="668" spans="1:2" ht="11.25">
      <c r="A668" s="310"/>
      <c r="B668" s="208"/>
    </row>
    <row r="669" ht="11.25">
      <c r="A669" s="298"/>
    </row>
    <row r="670" spans="1:2" ht="11.25">
      <c r="A670" s="298"/>
      <c r="B670" s="310"/>
    </row>
    <row r="671" spans="1:2" ht="11.25">
      <c r="A671" s="310"/>
      <c r="B671" s="208"/>
    </row>
    <row r="672" spans="1:2" ht="11.25">
      <c r="A672" s="310"/>
      <c r="B672" s="208"/>
    </row>
    <row r="673" spans="1:2" ht="11.25">
      <c r="A673" s="310"/>
      <c r="B673" s="208"/>
    </row>
    <row r="674" ht="11.25">
      <c r="A674" s="298"/>
    </row>
    <row r="675" ht="11.25">
      <c r="A675" s="298"/>
    </row>
    <row r="676" spans="1:2" ht="11.25">
      <c r="A676" s="310"/>
      <c r="B676" s="208"/>
    </row>
    <row r="677" ht="11.25">
      <c r="A677" s="298"/>
    </row>
    <row r="678" ht="11.25">
      <c r="A678" s="298"/>
    </row>
    <row r="679" spans="1:2" ht="11.25">
      <c r="A679" s="310"/>
      <c r="B679" s="208"/>
    </row>
    <row r="680" spans="1:2" ht="11.25">
      <c r="A680" s="310"/>
      <c r="B680" s="208"/>
    </row>
    <row r="681" spans="1:2" ht="11.25">
      <c r="A681" s="310"/>
      <c r="B681" s="208"/>
    </row>
    <row r="682" spans="1:2" ht="11.25">
      <c r="A682" s="310"/>
      <c r="B682" s="208"/>
    </row>
    <row r="683" spans="1:2" ht="11.25">
      <c r="A683" s="310"/>
      <c r="B683" s="208"/>
    </row>
    <row r="684" spans="1:2" ht="11.25">
      <c r="A684" s="310"/>
      <c r="B684" s="208"/>
    </row>
    <row r="685" ht="11.25">
      <c r="A685" s="298"/>
    </row>
    <row r="686" spans="1:2" ht="11.25">
      <c r="A686" s="298"/>
      <c r="B686" s="208"/>
    </row>
    <row r="687" spans="1:2" ht="11.25">
      <c r="A687" s="312"/>
      <c r="B687" s="208"/>
    </row>
    <row r="688" spans="1:2" ht="11.25">
      <c r="A688" s="310"/>
      <c r="B688" s="208"/>
    </row>
    <row r="689" spans="1:2" ht="11.25">
      <c r="A689" s="310"/>
      <c r="B689" s="208"/>
    </row>
    <row r="690" spans="1:2" ht="11.25">
      <c r="A690" s="310"/>
      <c r="B690" s="208"/>
    </row>
    <row r="691" spans="1:2" ht="11.25">
      <c r="A691" s="310"/>
      <c r="B691" s="208"/>
    </row>
    <row r="692" spans="1:2" ht="11.25">
      <c r="A692" s="310"/>
      <c r="B692" s="208"/>
    </row>
    <row r="693" ht="11.25">
      <c r="A693" s="298"/>
    </row>
    <row r="694" ht="11.25">
      <c r="A694" s="298"/>
    </row>
    <row r="695" spans="1:2" ht="11.25">
      <c r="A695" s="310"/>
      <c r="B695" s="208"/>
    </row>
    <row r="696" ht="11.25">
      <c r="B696" s="208"/>
    </row>
    <row r="697" spans="1:2" ht="11.25">
      <c r="A697" s="298"/>
      <c r="B697" s="208"/>
    </row>
    <row r="698" spans="1:2" ht="11.25">
      <c r="A698" s="310"/>
      <c r="B698" s="208"/>
    </row>
    <row r="699" spans="1:2" ht="11.25">
      <c r="A699" s="310"/>
      <c r="B699" s="208"/>
    </row>
    <row r="700" spans="1:2" ht="11.25">
      <c r="A700" s="298"/>
      <c r="B700" s="208"/>
    </row>
    <row r="701" spans="1:6" ht="11.25">
      <c r="A701" s="310"/>
      <c r="B701" s="208"/>
      <c r="D701" s="241"/>
      <c r="E701" s="241"/>
      <c r="F701" s="392"/>
    </row>
    <row r="702" ht="11.25">
      <c r="B702" s="208"/>
    </row>
    <row r="703" spans="1:2" ht="11.25">
      <c r="A703" s="293"/>
      <c r="B703" s="300"/>
    </row>
    <row r="704" ht="11.25">
      <c r="B704" s="208"/>
    </row>
    <row r="705" spans="1:2" ht="11.25">
      <c r="A705" s="298"/>
      <c r="B705" s="300"/>
    </row>
    <row r="706" ht="11.25">
      <c r="A706" s="298"/>
    </row>
    <row r="707" ht="11.25">
      <c r="A707" s="298"/>
    </row>
    <row r="708" spans="1:2" ht="11.25">
      <c r="A708" s="310"/>
      <c r="B708" s="208"/>
    </row>
    <row r="709" spans="1:2" ht="11.25">
      <c r="A709" s="310"/>
      <c r="B709" s="208"/>
    </row>
    <row r="710" ht="11.25">
      <c r="A710" s="298"/>
    </row>
    <row r="711" ht="11.25">
      <c r="A711" s="298"/>
    </row>
    <row r="712" spans="1:2" ht="11.25">
      <c r="A712" s="310"/>
      <c r="B712" s="208"/>
    </row>
    <row r="713" spans="1:2" ht="11.25">
      <c r="A713" s="310"/>
      <c r="B713" s="208"/>
    </row>
    <row r="714" spans="1:2" ht="11.25">
      <c r="A714" s="310"/>
      <c r="B714" s="208"/>
    </row>
    <row r="715" spans="1:2" ht="11.25">
      <c r="A715" s="310"/>
      <c r="B715" s="208"/>
    </row>
    <row r="716" spans="1:2" ht="11.25">
      <c r="A716" s="310"/>
      <c r="B716" s="208"/>
    </row>
    <row r="717" ht="11.25">
      <c r="A717" s="298"/>
    </row>
    <row r="718" ht="11.25">
      <c r="A718" s="298"/>
    </row>
    <row r="719" spans="1:2" ht="11.25">
      <c r="A719" s="310"/>
      <c r="B719" s="208"/>
    </row>
    <row r="720" spans="1:2" ht="11.25">
      <c r="A720" s="310"/>
      <c r="B720" s="208"/>
    </row>
    <row r="721" spans="1:2" ht="11.25">
      <c r="A721" s="310"/>
      <c r="B721" s="208"/>
    </row>
    <row r="722" spans="1:6" ht="11.25">
      <c r="A722" s="310"/>
      <c r="B722" s="208"/>
      <c r="D722" s="241"/>
      <c r="E722" s="241"/>
      <c r="F722" s="392"/>
    </row>
    <row r="723" spans="1:2" ht="11.25">
      <c r="A723" s="310"/>
      <c r="B723" s="208"/>
    </row>
    <row r="724" spans="1:2" ht="11.25">
      <c r="A724" s="289"/>
      <c r="B724" s="300"/>
    </row>
    <row r="725" spans="1:2" ht="11.25">
      <c r="A725" s="310"/>
      <c r="B725" s="208"/>
    </row>
    <row r="726" spans="1:2" ht="11.25">
      <c r="A726" s="298"/>
      <c r="B726" s="300"/>
    </row>
    <row r="727" ht="11.25">
      <c r="A727" s="298"/>
    </row>
    <row r="728" ht="11.25">
      <c r="A728" s="298"/>
    </row>
    <row r="729" spans="1:2" ht="11.25">
      <c r="A729" s="310"/>
      <c r="B729" s="208"/>
    </row>
    <row r="730" spans="1:2" ht="11.25">
      <c r="A730" s="310"/>
      <c r="B730" s="208"/>
    </row>
    <row r="731" ht="11.25">
      <c r="A731" s="298"/>
    </row>
    <row r="732" spans="1:2" ht="11.25">
      <c r="A732" s="310"/>
      <c r="B732" s="208"/>
    </row>
    <row r="733" ht="11.25">
      <c r="A733" s="298"/>
    </row>
    <row r="734" ht="11.25">
      <c r="A734" s="298"/>
    </row>
    <row r="735" spans="1:2" ht="11.25">
      <c r="A735" s="310"/>
      <c r="B735" s="208"/>
    </row>
    <row r="736" spans="1:2" ht="11.25">
      <c r="A736" s="310"/>
      <c r="B736" s="208"/>
    </row>
    <row r="737" ht="11.25">
      <c r="A737" s="298"/>
    </row>
    <row r="738" ht="11.25">
      <c r="A738" s="298"/>
    </row>
    <row r="739" spans="1:2" ht="11.25">
      <c r="A739" s="310"/>
      <c r="B739" s="208"/>
    </row>
    <row r="740" spans="1:6" ht="11.25">
      <c r="A740" s="305"/>
      <c r="D740" s="241"/>
      <c r="E740" s="241"/>
      <c r="F740" s="392"/>
    </row>
    <row r="742" spans="1:6" ht="11.25">
      <c r="A742" s="289"/>
      <c r="B742" s="300"/>
      <c r="C742" s="301"/>
      <c r="D742" s="276"/>
      <c r="E742" s="276"/>
      <c r="F742" s="390"/>
    </row>
    <row r="744" spans="1:3" ht="11.25">
      <c r="A744" s="289"/>
      <c r="B744" s="290"/>
      <c r="C744" s="301"/>
    </row>
    <row r="747" spans="1:2" ht="11.25">
      <c r="A747" s="302"/>
      <c r="B747" s="290"/>
    </row>
    <row r="749" spans="1:2" ht="11.25">
      <c r="A749" s="302"/>
      <c r="B749" s="290"/>
    </row>
    <row r="750" spans="4:6" ht="11.25">
      <c r="D750" s="292"/>
      <c r="E750" s="292"/>
      <c r="F750" s="389"/>
    </row>
    <row r="751" spans="1:2" ht="11.25">
      <c r="A751" s="293"/>
      <c r="B751" s="294"/>
    </row>
    <row r="752" spans="1:6" ht="11.25">
      <c r="A752" s="295"/>
      <c r="B752" s="296"/>
      <c r="D752" s="276"/>
      <c r="E752" s="276"/>
      <c r="F752" s="390"/>
    </row>
    <row r="754" spans="1:6" ht="11.25">
      <c r="A754" s="289"/>
      <c r="B754" s="290"/>
      <c r="C754" s="297"/>
      <c r="D754" s="276"/>
      <c r="E754" s="276"/>
      <c r="F754" s="390"/>
    </row>
    <row r="756" spans="1:2" ht="11.25">
      <c r="A756" s="289"/>
      <c r="B756" s="290"/>
    </row>
    <row r="757" spans="4:6" ht="11.25">
      <c r="D757" s="292"/>
      <c r="E757" s="292"/>
      <c r="F757" s="389"/>
    </row>
    <row r="758" spans="1:2" ht="11.25">
      <c r="A758" s="293"/>
      <c r="B758" s="294"/>
    </row>
    <row r="759" spans="1:6" ht="11.25">
      <c r="A759" s="295"/>
      <c r="B759" s="296"/>
      <c r="D759" s="276"/>
      <c r="E759" s="276"/>
      <c r="F759" s="390"/>
    </row>
    <row r="761" spans="1:6" ht="11.25">
      <c r="A761" s="289"/>
      <c r="B761" s="290"/>
      <c r="C761" s="297"/>
      <c r="D761" s="276"/>
      <c r="E761" s="276"/>
      <c r="F761" s="390"/>
    </row>
    <row r="763" spans="1:2" ht="11.25">
      <c r="A763" s="289"/>
      <c r="B763" s="290"/>
    </row>
    <row r="764" spans="4:6" ht="11.25">
      <c r="D764" s="292"/>
      <c r="E764" s="292"/>
      <c r="F764" s="389"/>
    </row>
    <row r="765" spans="1:2" ht="11.25">
      <c r="A765" s="293"/>
      <c r="B765" s="294"/>
    </row>
    <row r="766" spans="1:6" ht="11.25">
      <c r="A766" s="295"/>
      <c r="B766" s="296"/>
      <c r="D766" s="276"/>
      <c r="E766" s="276"/>
      <c r="F766" s="390"/>
    </row>
    <row r="768" spans="1:6" ht="11.25">
      <c r="A768" s="289"/>
      <c r="B768" s="290"/>
      <c r="C768" s="297"/>
      <c r="D768" s="276"/>
      <c r="E768" s="276"/>
      <c r="F768" s="390"/>
    </row>
    <row r="770" spans="1:2" ht="11.25">
      <c r="A770" s="289"/>
      <c r="B770" s="290"/>
    </row>
    <row r="771" spans="4:6" ht="11.25">
      <c r="D771" s="292"/>
      <c r="E771" s="292"/>
      <c r="F771" s="389"/>
    </row>
    <row r="772" spans="1:6" ht="11.25">
      <c r="A772" s="293"/>
      <c r="B772" s="294"/>
      <c r="D772" s="292"/>
      <c r="E772" s="292"/>
      <c r="F772" s="389"/>
    </row>
    <row r="773" spans="1:6" ht="11.25">
      <c r="A773" s="295"/>
      <c r="B773" s="296"/>
      <c r="D773" s="292"/>
      <c r="E773" s="292"/>
      <c r="F773" s="389"/>
    </row>
    <row r="774" spans="1:6" ht="11.25">
      <c r="A774" s="295"/>
      <c r="B774" s="296"/>
      <c r="D774" s="292"/>
      <c r="E774" s="292"/>
      <c r="F774" s="389"/>
    </row>
    <row r="775" spans="1:6" ht="11.25">
      <c r="A775" s="295"/>
      <c r="B775" s="296"/>
      <c r="D775" s="292"/>
      <c r="E775" s="292"/>
      <c r="F775" s="389"/>
    </row>
    <row r="776" spans="1:2" ht="11.25">
      <c r="A776" s="295"/>
      <c r="B776" s="296"/>
    </row>
    <row r="777" spans="1:6" ht="11.25">
      <c r="A777" s="295"/>
      <c r="B777" s="296"/>
      <c r="D777" s="276"/>
      <c r="E777" s="276"/>
      <c r="F777" s="390"/>
    </row>
    <row r="779" spans="1:6" ht="11.25">
      <c r="A779" s="289"/>
      <c r="B779" s="290"/>
      <c r="C779" s="297"/>
      <c r="D779" s="276"/>
      <c r="E779" s="276"/>
      <c r="F779" s="390"/>
    </row>
    <row r="781" spans="1:2" ht="11.25">
      <c r="A781" s="289"/>
      <c r="B781" s="290"/>
    </row>
    <row r="782" spans="4:6" ht="11.25">
      <c r="D782" s="292"/>
      <c r="E782" s="292"/>
      <c r="F782" s="389"/>
    </row>
    <row r="783" spans="1:6" ht="11.25">
      <c r="A783" s="293"/>
      <c r="B783" s="294"/>
      <c r="D783" s="292"/>
      <c r="E783" s="292"/>
      <c r="F783" s="389"/>
    </row>
    <row r="784" spans="1:2" ht="11.25">
      <c r="A784" s="295"/>
      <c r="B784" s="296"/>
    </row>
    <row r="785" spans="1:6" ht="11.25">
      <c r="A785" s="295"/>
      <c r="B785" s="296"/>
      <c r="D785" s="276"/>
      <c r="E785" s="276"/>
      <c r="F785" s="390"/>
    </row>
    <row r="787" spans="1:6" ht="11.25">
      <c r="A787" s="289"/>
      <c r="B787" s="290"/>
      <c r="C787" s="297"/>
      <c r="D787" s="276"/>
      <c r="E787" s="276"/>
      <c r="F787" s="390"/>
    </row>
    <row r="789" spans="1:2" ht="11.25">
      <c r="A789" s="289"/>
      <c r="B789" s="290"/>
    </row>
    <row r="790" spans="4:6" ht="11.25">
      <c r="D790" s="292"/>
      <c r="E790" s="292"/>
      <c r="F790" s="389"/>
    </row>
    <row r="791" spans="1:6" ht="11.25">
      <c r="A791" s="293"/>
      <c r="B791" s="294"/>
      <c r="D791" s="292"/>
      <c r="E791" s="292"/>
      <c r="F791" s="389"/>
    </row>
    <row r="792" spans="1:2" ht="11.25">
      <c r="A792" s="295"/>
      <c r="B792" s="296"/>
    </row>
    <row r="793" spans="1:6" ht="11.25">
      <c r="A793" s="295"/>
      <c r="B793" s="296"/>
      <c r="D793" s="276"/>
      <c r="E793" s="276"/>
      <c r="F793" s="390"/>
    </row>
    <row r="795" spans="1:6" ht="11.25">
      <c r="A795" s="289"/>
      <c r="B795" s="290"/>
      <c r="C795" s="297"/>
      <c r="D795" s="276"/>
      <c r="E795" s="276"/>
      <c r="F795" s="390"/>
    </row>
    <row r="797" spans="1:2" ht="11.25">
      <c r="A797" s="289"/>
      <c r="B797" s="290"/>
    </row>
    <row r="798" spans="4:6" ht="11.25">
      <c r="D798" s="292"/>
      <c r="E798" s="292"/>
      <c r="F798" s="389"/>
    </row>
    <row r="799" spans="1:6" ht="11.25">
      <c r="A799" s="293"/>
      <c r="B799" s="294"/>
      <c r="D799" s="292"/>
      <c r="E799" s="292"/>
      <c r="F799" s="389"/>
    </row>
    <row r="800" spans="1:6" ht="11.25">
      <c r="A800" s="295"/>
      <c r="B800" s="296"/>
      <c r="D800" s="292"/>
      <c r="E800" s="292"/>
      <c r="F800" s="389"/>
    </row>
    <row r="801" spans="1:6" ht="11.25">
      <c r="A801" s="295"/>
      <c r="B801" s="296"/>
      <c r="D801" s="292"/>
      <c r="E801" s="292"/>
      <c r="F801" s="389"/>
    </row>
    <row r="802" spans="1:6" ht="11.25">
      <c r="A802" s="295"/>
      <c r="B802" s="296"/>
      <c r="D802" s="292"/>
      <c r="E802" s="292"/>
      <c r="F802" s="389"/>
    </row>
    <row r="803" spans="1:6" ht="11.25">
      <c r="A803" s="295"/>
      <c r="B803" s="296"/>
      <c r="D803" s="292"/>
      <c r="E803" s="292"/>
      <c r="F803" s="389"/>
    </row>
    <row r="804" spans="1:6" ht="11.25">
      <c r="A804" s="295"/>
      <c r="B804" s="296"/>
      <c r="D804" s="292"/>
      <c r="E804" s="292"/>
      <c r="F804" s="389"/>
    </row>
    <row r="805" spans="1:6" ht="11.25">
      <c r="A805" s="295"/>
      <c r="B805" s="296"/>
      <c r="D805" s="292"/>
      <c r="E805" s="292"/>
      <c r="F805" s="389"/>
    </row>
    <row r="806" spans="1:6" ht="11.25">
      <c r="A806" s="295"/>
      <c r="B806" s="296"/>
      <c r="D806" s="292"/>
      <c r="E806" s="292"/>
      <c r="F806" s="389"/>
    </row>
    <row r="807" spans="1:6" ht="11.25">
      <c r="A807" s="295"/>
      <c r="B807" s="296"/>
      <c r="D807" s="292"/>
      <c r="E807" s="292"/>
      <c r="F807" s="389"/>
    </row>
    <row r="808" spans="1:2" ht="11.25">
      <c r="A808" s="295"/>
      <c r="B808" s="296"/>
    </row>
    <row r="809" spans="1:6" ht="11.25">
      <c r="A809" s="295"/>
      <c r="B809" s="296"/>
      <c r="D809" s="276"/>
      <c r="E809" s="276"/>
      <c r="F809" s="390"/>
    </row>
    <row r="811" spans="1:6" ht="11.25">
      <c r="A811" s="289"/>
      <c r="B811" s="290"/>
      <c r="C811" s="297"/>
      <c r="D811" s="276"/>
      <c r="E811" s="276"/>
      <c r="F811" s="390"/>
    </row>
    <row r="813" spans="1:2" ht="11.25">
      <c r="A813" s="289"/>
      <c r="B813" s="290"/>
    </row>
    <row r="814" spans="4:6" ht="11.25">
      <c r="D814" s="292"/>
      <c r="E814" s="292"/>
      <c r="F814" s="389"/>
    </row>
    <row r="815" spans="1:6" ht="11.25">
      <c r="A815" s="293"/>
      <c r="B815" s="294"/>
      <c r="D815" s="292"/>
      <c r="E815" s="292"/>
      <c r="F815" s="389"/>
    </row>
    <row r="816" spans="1:6" ht="11.25">
      <c r="A816" s="295"/>
      <c r="B816" s="296"/>
      <c r="D816" s="292"/>
      <c r="E816" s="292"/>
      <c r="F816" s="389"/>
    </row>
    <row r="817" spans="1:6" ht="11.25">
      <c r="A817" s="295"/>
      <c r="B817" s="296"/>
      <c r="D817" s="292"/>
      <c r="E817" s="292"/>
      <c r="F817" s="389"/>
    </row>
    <row r="818" spans="1:6" ht="11.25">
      <c r="A818" s="295"/>
      <c r="B818" s="296"/>
      <c r="D818" s="292"/>
      <c r="E818" s="292"/>
      <c r="F818" s="389"/>
    </row>
    <row r="819" spans="1:6" ht="11.25">
      <c r="A819" s="295"/>
      <c r="B819" s="296"/>
      <c r="D819" s="292"/>
      <c r="E819" s="292"/>
      <c r="F819" s="389"/>
    </row>
    <row r="820" spans="1:2" ht="11.25">
      <c r="A820" s="295"/>
      <c r="B820" s="296"/>
    </row>
    <row r="821" spans="1:6" ht="11.25">
      <c r="A821" s="295"/>
      <c r="B821" s="296"/>
      <c r="D821" s="276"/>
      <c r="E821" s="276"/>
      <c r="F821" s="390"/>
    </row>
    <row r="823" spans="1:6" ht="11.25">
      <c r="A823" s="289"/>
      <c r="B823" s="290"/>
      <c r="C823" s="297"/>
      <c r="D823" s="276"/>
      <c r="E823" s="276"/>
      <c r="F823" s="390"/>
    </row>
    <row r="825" spans="1:2" ht="11.25">
      <c r="A825" s="289"/>
      <c r="B825" s="290"/>
    </row>
    <row r="826" spans="4:6" ht="11.25">
      <c r="D826" s="292"/>
      <c r="E826" s="292"/>
      <c r="F826" s="389"/>
    </row>
    <row r="827" spans="1:6" ht="11.25">
      <c r="A827" s="293"/>
      <c r="B827" s="294"/>
      <c r="D827" s="292"/>
      <c r="E827" s="292"/>
      <c r="F827" s="389"/>
    </row>
    <row r="828" spans="1:6" ht="11.25">
      <c r="A828" s="295"/>
      <c r="B828" s="296"/>
      <c r="D828" s="292"/>
      <c r="E828" s="292"/>
      <c r="F828" s="389"/>
    </row>
    <row r="829" spans="1:2" ht="11.25">
      <c r="A829" s="295"/>
      <c r="B829" s="296"/>
    </row>
    <row r="830" spans="1:2" ht="11.25">
      <c r="A830" s="295"/>
      <c r="B830" s="296"/>
    </row>
    <row r="831" spans="4:6" ht="11.25">
      <c r="D831" s="276"/>
      <c r="E831" s="276"/>
      <c r="F831" s="390"/>
    </row>
    <row r="833" spans="1:6" ht="11.25">
      <c r="A833" s="289"/>
      <c r="B833" s="290"/>
      <c r="C833" s="297"/>
      <c r="D833" s="276"/>
      <c r="E833" s="276"/>
      <c r="F833" s="390"/>
    </row>
    <row r="835" spans="1:2" ht="11.25">
      <c r="A835" s="289"/>
      <c r="B835" s="290"/>
    </row>
    <row r="836" spans="4:6" ht="11.25">
      <c r="D836" s="292"/>
      <c r="E836" s="292"/>
      <c r="F836" s="389"/>
    </row>
    <row r="837" spans="1:2" ht="11.25">
      <c r="A837" s="293"/>
      <c r="B837" s="294"/>
    </row>
    <row r="838" spans="1:6" ht="11.25">
      <c r="A838" s="295"/>
      <c r="B838" s="296"/>
      <c r="D838" s="276"/>
      <c r="E838" s="276"/>
      <c r="F838" s="390"/>
    </row>
    <row r="840" spans="1:6" ht="11.25">
      <c r="A840" s="289"/>
      <c r="B840" s="290"/>
      <c r="C840" s="297"/>
      <c r="D840" s="276"/>
      <c r="E840" s="276"/>
      <c r="F840" s="390"/>
    </row>
    <row r="842" spans="1:2" ht="11.25">
      <c r="A842" s="289"/>
      <c r="B842" s="290"/>
    </row>
    <row r="843" spans="4:6" ht="11.25">
      <c r="D843" s="292"/>
      <c r="E843" s="292"/>
      <c r="F843" s="389"/>
    </row>
    <row r="844" spans="1:6" ht="11.25">
      <c r="A844" s="293"/>
      <c r="B844" s="294"/>
      <c r="D844" s="292"/>
      <c r="E844" s="292"/>
      <c r="F844" s="389"/>
    </row>
    <row r="845" spans="1:2" ht="11.25">
      <c r="A845" s="295"/>
      <c r="B845" s="296"/>
    </row>
    <row r="846" spans="1:6" ht="11.25">
      <c r="A846" s="295"/>
      <c r="B846" s="296"/>
      <c r="D846" s="276"/>
      <c r="E846" s="276"/>
      <c r="F846" s="390"/>
    </row>
    <row r="848" spans="1:6" ht="11.25">
      <c r="A848" s="289"/>
      <c r="B848" s="290"/>
      <c r="C848" s="297"/>
      <c r="D848" s="276"/>
      <c r="E848" s="276"/>
      <c r="F848" s="390"/>
    </row>
    <row r="850" spans="1:2" ht="11.25">
      <c r="A850" s="289"/>
      <c r="B850" s="290"/>
    </row>
    <row r="851" spans="4:6" ht="11.25">
      <c r="D851" s="292"/>
      <c r="E851" s="292"/>
      <c r="F851" s="389"/>
    </row>
    <row r="852" spans="1:6" ht="11.25">
      <c r="A852" s="293"/>
      <c r="B852" s="294"/>
      <c r="D852" s="292"/>
      <c r="E852" s="292"/>
      <c r="F852" s="389"/>
    </row>
    <row r="853" spans="1:6" ht="11.25">
      <c r="A853" s="295"/>
      <c r="B853" s="296"/>
      <c r="D853" s="292"/>
      <c r="E853" s="292"/>
      <c r="F853" s="389"/>
    </row>
    <row r="854" spans="1:6" ht="11.25">
      <c r="A854" s="295"/>
      <c r="B854" s="296"/>
      <c r="D854" s="292"/>
      <c r="E854" s="292"/>
      <c r="F854" s="389"/>
    </row>
    <row r="855" spans="1:6" ht="11.25">
      <c r="A855" s="295"/>
      <c r="B855" s="296"/>
      <c r="D855" s="292"/>
      <c r="E855" s="292"/>
      <c r="F855" s="389"/>
    </row>
    <row r="856" spans="1:6" ht="11.25">
      <c r="A856" s="295"/>
      <c r="B856" s="296"/>
      <c r="D856" s="292"/>
      <c r="E856" s="292"/>
      <c r="F856" s="389"/>
    </row>
    <row r="857" spans="1:6" ht="11.25">
      <c r="A857" s="295"/>
      <c r="B857" s="296"/>
      <c r="D857" s="292"/>
      <c r="E857" s="292"/>
      <c r="F857" s="389"/>
    </row>
    <row r="858" spans="1:6" ht="11.25">
      <c r="A858" s="295"/>
      <c r="B858" s="296"/>
      <c r="D858" s="292"/>
      <c r="E858" s="292"/>
      <c r="F858" s="389"/>
    </row>
    <row r="859" spans="1:6" ht="11.25">
      <c r="A859" s="295"/>
      <c r="B859" s="296"/>
      <c r="D859" s="292"/>
      <c r="E859" s="292"/>
      <c r="F859" s="389"/>
    </row>
    <row r="860" spans="1:6" ht="11.25">
      <c r="A860" s="295"/>
      <c r="B860" s="296"/>
      <c r="D860" s="292"/>
      <c r="E860" s="292"/>
      <c r="F860" s="389"/>
    </row>
    <row r="861" spans="1:6" ht="11.25">
      <c r="A861" s="295"/>
      <c r="B861" s="296"/>
      <c r="D861" s="292"/>
      <c r="E861" s="292"/>
      <c r="F861" s="389"/>
    </row>
    <row r="862" spans="1:2" ht="11.25">
      <c r="A862" s="295"/>
      <c r="B862" s="296"/>
    </row>
    <row r="863" spans="1:2" ht="11.25">
      <c r="A863" s="295"/>
      <c r="B863" s="296"/>
    </row>
    <row r="864" spans="4:6" ht="11.25">
      <c r="D864" s="276"/>
      <c r="E864" s="276"/>
      <c r="F864" s="390"/>
    </row>
    <row r="866" spans="1:6" ht="11.25">
      <c r="A866" s="289"/>
      <c r="B866" s="290"/>
      <c r="C866" s="297"/>
      <c r="D866" s="276"/>
      <c r="E866" s="276"/>
      <c r="F866" s="390"/>
    </row>
    <row r="868" spans="1:2" ht="11.25">
      <c r="A868" s="289"/>
      <c r="B868" s="290"/>
    </row>
  </sheetData>
  <sheetProtection/>
  <mergeCells count="1">
    <mergeCell ref="A1:L1"/>
  </mergeCells>
  <printOptions horizontalCentered="1"/>
  <pageMargins left="0.1968503937007874" right="0.1968503937007874" top="0.15748031496062992" bottom="0.24" header="0.15748031496062992" footer="0.14"/>
  <pageSetup firstPageNumber="8" useFirstPageNumber="1" fitToHeight="0" fitToWidth="1" horizontalDpi="600" verticalDpi="600" orientation="landscape" paperSize="9" scale="72" r:id="rId1"/>
  <ignoredErrors>
    <ignoredError sqref="H4:J5 C460:F460 K4:K5 H322:H326 H344 H358:H359 H340:H341 H282:H308 H264:J279 H256:J263 K263:K279 H253:J255 H232:K252 K253:K255 H208:J231 H182:J186 H178:J181 H187:J206 H157:J175 H152:J156 H113:H123 H130:H133 H87:J102 H105 H103:H104 H63:J82 H56:J58 H40:H52 H24:J35 H18:J20 H8:J13 I40:J52 K44:K58 K63:K65 K70:K82 K87:K102 H136:H151 J131:J133 I136:J151 I134:K135 K136:K151 I131:I133 K131:K133 K152:K168 K182:K186 K173:K181 K187:K199 K206:K222 K226:K231 K32:K42 K20:K31 K8:K19 H7:J7 H6 J6 I6 K6" formula="1"/>
    <ignoredError sqref="H124:H129 K103 I103:I104 J103:J104 J113:J114 I105:J105 K105 I106:K112 K113:K114 I113:I114" evalError="1" formula="1"/>
    <ignoredError sqref="K104:L104 L113:L114 L106:L112 L105 L103" evalError="1"/>
    <ignoredError sqref="A14:A22 A27:A37 A38:A54 A59:A61 A85:A92 A134:A149 A154:A170 A176:A203 A217:A2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tabSelected="1" zoomScale="94" zoomScaleNormal="94" zoomScalePageLayoutView="0" workbookViewId="0" topLeftCell="A1">
      <selection activeCell="A1" sqref="A1:I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52.00390625" style="0" customWidth="1"/>
    <col min="6" max="7" width="23.28125" style="0" customWidth="1"/>
    <col min="8" max="8" width="19.57421875" style="0" customWidth="1"/>
    <col min="9" max="10" width="11.421875" style="0" customWidth="1"/>
    <col min="11" max="11" width="14.7109375" style="0" bestFit="1" customWidth="1"/>
    <col min="12" max="12" width="12.7109375" style="0" bestFit="1" customWidth="1"/>
  </cols>
  <sheetData>
    <row r="1" spans="1:9" ht="22.5" customHeight="1">
      <c r="A1" s="520" t="s">
        <v>323</v>
      </c>
      <c r="B1" s="520"/>
      <c r="C1" s="520"/>
      <c r="D1" s="520"/>
      <c r="E1" s="520"/>
      <c r="F1" s="520"/>
      <c r="G1" s="520"/>
      <c r="H1" s="520"/>
      <c r="I1" s="520"/>
    </row>
    <row r="2" spans="1:9" ht="22.5" customHeight="1">
      <c r="A2" s="520"/>
      <c r="B2" s="520"/>
      <c r="C2" s="520"/>
      <c r="D2" s="520"/>
      <c r="E2" s="520"/>
      <c r="F2" s="520"/>
      <c r="G2" s="520"/>
      <c r="H2" s="520"/>
      <c r="I2" s="520"/>
    </row>
    <row r="3" spans="1:9" s="35" customFormat="1" ht="24" customHeight="1">
      <c r="A3" s="510" t="s">
        <v>82</v>
      </c>
      <c r="B3" s="510"/>
      <c r="C3" s="510"/>
      <c r="D3" s="510"/>
      <c r="E3" s="510"/>
      <c r="F3" s="510"/>
      <c r="G3" s="510"/>
      <c r="H3" s="510"/>
      <c r="I3" s="510"/>
    </row>
    <row r="4" spans="1:9" s="3" customFormat="1" ht="24" customHeight="1">
      <c r="A4" s="510" t="s">
        <v>6</v>
      </c>
      <c r="B4" s="510"/>
      <c r="C4" s="510"/>
      <c r="D4" s="510"/>
      <c r="E4" s="510"/>
      <c r="F4" s="510"/>
      <c r="G4" s="510"/>
      <c r="H4" s="510"/>
      <c r="I4" s="510"/>
    </row>
    <row r="5" spans="1:9" s="3" customFormat="1" ht="22.5" customHeight="1">
      <c r="A5" s="57"/>
      <c r="B5" s="55"/>
      <c r="C5" s="55"/>
      <c r="D5" s="55"/>
      <c r="E5" s="55"/>
      <c r="F5" s="315"/>
      <c r="G5" s="315"/>
      <c r="H5" s="315"/>
      <c r="I5" s="121" t="s">
        <v>305</v>
      </c>
    </row>
    <row r="6" spans="1:9" s="3" customFormat="1" ht="39.75" customHeight="1">
      <c r="A6" s="410"/>
      <c r="B6" s="411"/>
      <c r="C6" s="411"/>
      <c r="D6" s="412"/>
      <c r="E6" s="93"/>
      <c r="F6" s="192" t="s">
        <v>315</v>
      </c>
      <c r="G6" s="192" t="s">
        <v>317</v>
      </c>
      <c r="H6" s="192" t="s">
        <v>318</v>
      </c>
      <c r="I6" s="192" t="s">
        <v>316</v>
      </c>
    </row>
    <row r="7" spans="1:9" s="3" customFormat="1" ht="22.5" customHeight="1">
      <c r="A7" s="503" t="s">
        <v>35</v>
      </c>
      <c r="B7" s="504"/>
      <c r="C7" s="504"/>
      <c r="D7" s="504"/>
      <c r="E7" s="505"/>
      <c r="F7" s="397">
        <f>'prihodi '!G5</f>
        <v>5066584159</v>
      </c>
      <c r="G7" s="397">
        <f>'prihodi '!H5</f>
        <v>42816110</v>
      </c>
      <c r="H7" s="397">
        <f>'prihodi '!I5</f>
        <v>5109400269</v>
      </c>
      <c r="I7" s="413">
        <f>H7/F7*100</f>
        <v>100.84506856407278</v>
      </c>
    </row>
    <row r="8" spans="1:9" s="3" customFormat="1" ht="22.5" customHeight="1">
      <c r="A8" s="516" t="s">
        <v>32</v>
      </c>
      <c r="B8" s="502"/>
      <c r="C8" s="502"/>
      <c r="D8" s="502"/>
      <c r="E8" s="502"/>
      <c r="F8" s="397">
        <f>'prihodi '!G65</f>
        <v>265000</v>
      </c>
      <c r="G8" s="397">
        <f>'prihodi '!H65</f>
        <v>0</v>
      </c>
      <c r="H8" s="397">
        <f>'prihodi '!I65</f>
        <v>265000</v>
      </c>
      <c r="I8" s="413">
        <f aca="true" t="shared" si="0" ref="I8:I13">H8/F8*100</f>
        <v>100</v>
      </c>
    </row>
    <row r="9" spans="1:9" s="3" customFormat="1" ht="22.5" customHeight="1">
      <c r="A9" s="517" t="s">
        <v>186</v>
      </c>
      <c r="B9" s="518"/>
      <c r="C9" s="518"/>
      <c r="D9" s="518"/>
      <c r="E9" s="519"/>
      <c r="F9" s="397">
        <f>F7+F8</f>
        <v>5066849159</v>
      </c>
      <c r="G9" s="397">
        <f>G7+G8</f>
        <v>42816110</v>
      </c>
      <c r="H9" s="397">
        <f>H7+H8</f>
        <v>5109665269</v>
      </c>
      <c r="I9" s="413">
        <f t="shared" si="0"/>
        <v>100.84502436635493</v>
      </c>
    </row>
    <row r="10" spans="1:9" s="3" customFormat="1" ht="22.5" customHeight="1">
      <c r="A10" s="497" t="s">
        <v>84</v>
      </c>
      <c r="B10" s="498"/>
      <c r="C10" s="498"/>
      <c r="D10" s="498"/>
      <c r="E10" s="506"/>
      <c r="F10" s="357">
        <f>'rashodi-opći dio'!F4</f>
        <v>4934460985</v>
      </c>
      <c r="G10" s="357">
        <f>'rashodi-opći dio'!G4</f>
        <v>144587284</v>
      </c>
      <c r="H10" s="357">
        <f>'rashodi-opći dio'!H4</f>
        <v>5079048269</v>
      </c>
      <c r="I10" s="413">
        <f t="shared" si="0"/>
        <v>102.93015355556612</v>
      </c>
    </row>
    <row r="11" spans="1:9" s="3" customFormat="1" ht="22.5" customHeight="1">
      <c r="A11" s="516" t="s">
        <v>33</v>
      </c>
      <c r="B11" s="502"/>
      <c r="C11" s="502"/>
      <c r="D11" s="502"/>
      <c r="E11" s="502"/>
      <c r="F11" s="357">
        <f>'rashodi-opći dio'!F77</f>
        <v>24834000</v>
      </c>
      <c r="G11" s="357">
        <f>'rashodi-opći dio'!G77</f>
        <v>-9247000</v>
      </c>
      <c r="H11" s="357">
        <f>'rashodi-opći dio'!H77</f>
        <v>15587000</v>
      </c>
      <c r="I11" s="413">
        <f t="shared" si="0"/>
        <v>62.764757993074014</v>
      </c>
    </row>
    <row r="12" spans="1:9" s="3" customFormat="1" ht="22.5" customHeight="1">
      <c r="A12" s="414" t="s">
        <v>187</v>
      </c>
      <c r="B12" s="97"/>
      <c r="C12" s="98"/>
      <c r="D12" s="98"/>
      <c r="E12" s="99"/>
      <c r="F12" s="357">
        <f>F10+F11</f>
        <v>4959294985</v>
      </c>
      <c r="G12" s="357">
        <f>G10+G11</f>
        <v>135340284</v>
      </c>
      <c r="H12" s="357">
        <f>H10+H11</f>
        <v>5094635269</v>
      </c>
      <c r="I12" s="413">
        <f t="shared" si="0"/>
        <v>102.72902266167576</v>
      </c>
    </row>
    <row r="13" spans="1:11" s="3" customFormat="1" ht="25.5" customHeight="1">
      <c r="A13" s="497" t="s">
        <v>34</v>
      </c>
      <c r="B13" s="498"/>
      <c r="C13" s="498"/>
      <c r="D13" s="498"/>
      <c r="E13" s="498"/>
      <c r="F13" s="357">
        <f>F7+F8-F10-F11</f>
        <v>107554174</v>
      </c>
      <c r="G13" s="357">
        <f>G7+G8-G10-G11</f>
        <v>-92524174</v>
      </c>
      <c r="H13" s="357">
        <f>H7+H8-H10-H11</f>
        <v>15030000</v>
      </c>
      <c r="I13" s="413">
        <f t="shared" si="0"/>
        <v>13.97435305486145</v>
      </c>
      <c r="K13" s="394"/>
    </row>
    <row r="14" spans="1:5" s="3" customFormat="1" ht="22.5" customHeight="1">
      <c r="A14" s="61"/>
      <c r="B14" s="62"/>
      <c r="C14" s="62"/>
      <c r="D14" s="62"/>
      <c r="E14" s="62"/>
    </row>
    <row r="15" spans="1:7" s="3" customFormat="1" ht="21" customHeight="1">
      <c r="A15" s="75"/>
      <c r="B15" s="76"/>
      <c r="C15" s="76"/>
      <c r="D15" s="76"/>
      <c r="E15"/>
      <c r="F15" s="4"/>
      <c r="G15" s="4"/>
    </row>
    <row r="16" spans="1:9" s="31" customFormat="1" ht="24" customHeight="1">
      <c r="A16" s="500" t="s">
        <v>211</v>
      </c>
      <c r="B16" s="500"/>
      <c r="C16" s="500"/>
      <c r="D16" s="500"/>
      <c r="E16" s="500"/>
      <c r="F16" s="500"/>
      <c r="G16" s="500"/>
      <c r="H16" s="500"/>
      <c r="I16" s="500"/>
    </row>
    <row r="17" spans="1:9" s="31" customFormat="1" ht="18.75" customHeight="1">
      <c r="A17" s="65"/>
      <c r="B17" s="66"/>
      <c r="C17" s="66"/>
      <c r="D17" s="66"/>
      <c r="E17" s="66"/>
      <c r="F17" s="316"/>
      <c r="G17" s="316"/>
      <c r="H17" s="316"/>
      <c r="I17" s="121" t="s">
        <v>305</v>
      </c>
    </row>
    <row r="18" spans="1:9" s="31" customFormat="1" ht="39.75" customHeight="1">
      <c r="A18" s="410"/>
      <c r="B18" s="411"/>
      <c r="C18" s="411"/>
      <c r="D18" s="412"/>
      <c r="E18" s="84"/>
      <c r="F18" s="192" t="s">
        <v>315</v>
      </c>
      <c r="G18" s="192" t="s">
        <v>317</v>
      </c>
      <c r="H18" s="192" t="s">
        <v>318</v>
      </c>
      <c r="I18" s="192" t="s">
        <v>316</v>
      </c>
    </row>
    <row r="19" spans="1:9" s="31" customFormat="1" ht="18.75">
      <c r="A19" s="494" t="s">
        <v>30</v>
      </c>
      <c r="B19" s="493"/>
      <c r="C19" s="493"/>
      <c r="D19" s="493"/>
      <c r="E19" s="493"/>
      <c r="F19" s="397">
        <f>'račun financiranja'!F7</f>
        <v>0</v>
      </c>
      <c r="G19" s="397">
        <f>'račun financiranja'!G7</f>
        <v>0</v>
      </c>
      <c r="H19" s="397">
        <f>'račun financiranja'!H7</f>
        <v>0</v>
      </c>
      <c r="I19" s="413"/>
    </row>
    <row r="20" spans="1:9" s="31" customFormat="1" ht="18">
      <c r="A20" s="494" t="s">
        <v>31</v>
      </c>
      <c r="B20" s="495"/>
      <c r="C20" s="495"/>
      <c r="D20" s="495"/>
      <c r="E20" s="496"/>
      <c r="F20" s="397">
        <f>'račun financiranja'!F12</f>
        <v>107554174</v>
      </c>
      <c r="G20" s="397">
        <f>'račun financiranja'!G12</f>
        <v>-92524174</v>
      </c>
      <c r="H20" s="397">
        <f>'račun financiranja'!H12</f>
        <v>15030000</v>
      </c>
      <c r="I20" s="413">
        <f>H20/F20*100</f>
        <v>13.97435305486145</v>
      </c>
    </row>
    <row r="21" spans="1:9" s="31" customFormat="1" ht="21.75" customHeight="1">
      <c r="A21" s="494" t="s">
        <v>310</v>
      </c>
      <c r="B21" s="495"/>
      <c r="C21" s="495"/>
      <c r="D21" s="495"/>
      <c r="E21" s="496"/>
      <c r="F21" s="397">
        <f>'račun financiranja'!F4</f>
        <v>162666040</v>
      </c>
      <c r="G21" s="397">
        <f>'račun financiranja'!G4</f>
        <v>0</v>
      </c>
      <c r="H21" s="397">
        <f>'račun financiranja'!H4</f>
        <v>162666040</v>
      </c>
      <c r="I21" s="413">
        <f>H21/F21*100</f>
        <v>100</v>
      </c>
    </row>
    <row r="22" spans="1:9" s="31" customFormat="1" ht="21.75" customHeight="1">
      <c r="A22" s="494" t="s">
        <v>311</v>
      </c>
      <c r="B22" s="495"/>
      <c r="C22" s="495"/>
      <c r="D22" s="495"/>
      <c r="E22" s="496"/>
      <c r="F22" s="397">
        <f>-(F19-F20+F21+F13)</f>
        <v>-162666040</v>
      </c>
      <c r="G22" s="397">
        <f>-(G19-G20+G21+G13)</f>
        <v>0</v>
      </c>
      <c r="H22" s="397">
        <f>-(H19-H20+H21+H13)</f>
        <v>-162666040</v>
      </c>
      <c r="I22" s="413">
        <f>H22/F22*100</f>
        <v>100</v>
      </c>
    </row>
    <row r="23" spans="1:9" s="31" customFormat="1" ht="22.5" customHeight="1">
      <c r="A23" s="492" t="s">
        <v>74</v>
      </c>
      <c r="B23" s="493"/>
      <c r="C23" s="493"/>
      <c r="D23" s="493"/>
      <c r="E23" s="493"/>
      <c r="F23" s="397">
        <f>F19-F20+F21+F22</f>
        <v>-107554174</v>
      </c>
      <c r="G23" s="397">
        <f>G19-G20+G21+G22</f>
        <v>92524174</v>
      </c>
      <c r="H23" s="397">
        <f>H19-H20+H21+H22</f>
        <v>-15030000</v>
      </c>
      <c r="I23" s="413">
        <f>H23/F23*100</f>
        <v>13.97435305486145</v>
      </c>
    </row>
    <row r="24" spans="1:9" s="31" customFormat="1" ht="22.5" customHeight="1">
      <c r="A24" s="492" t="s">
        <v>79</v>
      </c>
      <c r="B24" s="493"/>
      <c r="C24" s="493"/>
      <c r="D24" s="493"/>
      <c r="E24" s="493"/>
      <c r="F24" s="397">
        <f>SUM(F13,F23)</f>
        <v>0</v>
      </c>
      <c r="G24" s="397">
        <f>SUM(G13,G23)</f>
        <v>0</v>
      </c>
      <c r="H24" s="397">
        <f>SUM(H13,H23)</f>
        <v>0</v>
      </c>
      <c r="I24" s="413"/>
    </row>
    <row r="25" spans="1:5" s="31" customFormat="1" ht="18" customHeight="1">
      <c r="A25" s="33"/>
      <c r="B25" s="34"/>
      <c r="C25" s="34"/>
      <c r="D25" s="34"/>
      <c r="E25" s="34"/>
    </row>
    <row r="26" s="3" customFormat="1" ht="13.5">
      <c r="D26" s="22"/>
    </row>
    <row r="27" s="3" customFormat="1" ht="13.5">
      <c r="D27" s="22"/>
    </row>
    <row r="28" spans="4:7" s="3" customFormat="1" ht="13.5">
      <c r="D28" s="22"/>
      <c r="F28" s="394"/>
      <c r="G28" s="394"/>
    </row>
    <row r="29" s="3" customFormat="1" ht="13.5">
      <c r="D29" s="22"/>
    </row>
    <row r="30" s="3" customFormat="1" ht="13.5">
      <c r="D30" s="22"/>
    </row>
    <row r="31" spans="4:7" s="3" customFormat="1" ht="13.5">
      <c r="D31" s="22"/>
      <c r="F31" s="394"/>
      <c r="G31" s="394"/>
    </row>
    <row r="32" s="3" customFormat="1" ht="13.5">
      <c r="D32" s="22"/>
    </row>
    <row r="33" s="3" customFormat="1" ht="13.5">
      <c r="D33" s="22"/>
    </row>
    <row r="34" s="3" customFormat="1" ht="13.5">
      <c r="D34" s="22"/>
    </row>
    <row r="35" s="3" customFormat="1" ht="13.5">
      <c r="D35" s="22"/>
    </row>
    <row r="36" s="3" customFormat="1" ht="13.5">
      <c r="D36" s="22"/>
    </row>
    <row r="37" s="3" customFormat="1" ht="13.5">
      <c r="D37" s="22"/>
    </row>
    <row r="38" s="3" customFormat="1" ht="13.5">
      <c r="D38" s="22"/>
    </row>
    <row r="39" s="3" customFormat="1" ht="13.5">
      <c r="D39" s="22"/>
    </row>
    <row r="40" s="3" customFormat="1" ht="13.5">
      <c r="D40" s="22"/>
    </row>
    <row r="41" s="3" customFormat="1" ht="13.5">
      <c r="D41" s="22"/>
    </row>
    <row r="42" s="3" customFormat="1" ht="13.5">
      <c r="D42" s="22"/>
    </row>
    <row r="43" s="3" customFormat="1" ht="13.5">
      <c r="D43" s="22"/>
    </row>
    <row r="44" s="3" customFormat="1" ht="13.5">
      <c r="D44" s="22"/>
    </row>
    <row r="45" s="3" customFormat="1" ht="13.5">
      <c r="D45" s="22"/>
    </row>
    <row r="46" s="3" customFormat="1" ht="13.5">
      <c r="D46" s="22"/>
    </row>
    <row r="47" s="3" customFormat="1" ht="13.5">
      <c r="D47" s="22"/>
    </row>
    <row r="48" s="3" customFormat="1" ht="13.5">
      <c r="D48" s="22"/>
    </row>
    <row r="49" s="3" customFormat="1" ht="13.5">
      <c r="D49" s="22"/>
    </row>
    <row r="50" s="3" customFormat="1" ht="13.5">
      <c r="D50" s="22"/>
    </row>
    <row r="51" s="3" customFormat="1" ht="13.5">
      <c r="D51" s="22"/>
    </row>
    <row r="52" s="3" customFormat="1" ht="13.5">
      <c r="D52" s="22"/>
    </row>
    <row r="53" s="3" customFormat="1" ht="13.5">
      <c r="D53" s="22"/>
    </row>
    <row r="54" s="3" customFormat="1" ht="13.5">
      <c r="D54" s="22"/>
    </row>
    <row r="55" s="3" customFormat="1" ht="13.5">
      <c r="D55" s="22"/>
    </row>
    <row r="56" s="3" customFormat="1" ht="13.5">
      <c r="D56" s="22"/>
    </row>
    <row r="57" s="3" customFormat="1" ht="13.5">
      <c r="D57" s="22"/>
    </row>
    <row r="58" s="3" customFormat="1" ht="13.5">
      <c r="D58" s="22"/>
    </row>
    <row r="59" s="3" customFormat="1" ht="13.5">
      <c r="D59" s="22"/>
    </row>
    <row r="60" s="3" customFormat="1" ht="13.5">
      <c r="D60" s="22"/>
    </row>
    <row r="61" s="3" customFormat="1" ht="13.5">
      <c r="D61" s="22"/>
    </row>
    <row r="62" s="3" customFormat="1" ht="13.5">
      <c r="D62" s="22"/>
    </row>
    <row r="63" s="3" customFormat="1" ht="13.5">
      <c r="D63" s="22"/>
    </row>
    <row r="64" s="3" customFormat="1" ht="13.5">
      <c r="D64" s="22"/>
    </row>
    <row r="65" s="3" customFormat="1" ht="13.5">
      <c r="D65" s="22"/>
    </row>
    <row r="66" s="3" customFormat="1" ht="13.5">
      <c r="D66" s="22"/>
    </row>
    <row r="67" s="3" customFormat="1" ht="13.5">
      <c r="D67" s="22"/>
    </row>
    <row r="68" s="3" customFormat="1" ht="13.5">
      <c r="D68" s="22"/>
    </row>
    <row r="69" s="3" customFormat="1" ht="13.5">
      <c r="D69" s="22"/>
    </row>
    <row r="70" s="3" customFormat="1" ht="13.5">
      <c r="D70" s="22"/>
    </row>
    <row r="71" s="3" customFormat="1" ht="13.5">
      <c r="D71" s="22"/>
    </row>
    <row r="72" s="3" customFormat="1" ht="13.5">
      <c r="D72" s="22"/>
    </row>
    <row r="73" s="3" customFormat="1" ht="13.5">
      <c r="D73" s="22"/>
    </row>
    <row r="74" s="3" customFormat="1" ht="13.5">
      <c r="D74" s="22"/>
    </row>
    <row r="75" s="3" customFormat="1" ht="13.5">
      <c r="D75" s="22"/>
    </row>
    <row r="76" s="3" customFormat="1" ht="13.5">
      <c r="D76" s="22"/>
    </row>
    <row r="77" s="3" customFormat="1" ht="13.5">
      <c r="D77" s="22"/>
    </row>
    <row r="78" s="3" customFormat="1" ht="13.5">
      <c r="D78" s="22"/>
    </row>
    <row r="79" s="3" customFormat="1" ht="13.5">
      <c r="D79" s="22"/>
    </row>
    <row r="80" s="3" customFormat="1" ht="13.5">
      <c r="D80" s="22"/>
    </row>
    <row r="81" s="3" customFormat="1" ht="13.5">
      <c r="D81" s="22"/>
    </row>
    <row r="82" s="3" customFormat="1" ht="13.5">
      <c r="D82" s="22"/>
    </row>
    <row r="83" s="3" customFormat="1" ht="13.5">
      <c r="D83" s="22"/>
    </row>
    <row r="84" s="3" customFormat="1" ht="13.5">
      <c r="D84" s="22"/>
    </row>
    <row r="85" s="3" customFormat="1" ht="13.5">
      <c r="D85" s="22"/>
    </row>
    <row r="86" s="3" customFormat="1" ht="13.5">
      <c r="D86" s="22"/>
    </row>
    <row r="87" s="3" customFormat="1" ht="13.5">
      <c r="D87" s="22"/>
    </row>
    <row r="88" s="3" customFormat="1" ht="13.5">
      <c r="D88" s="22"/>
    </row>
    <row r="89" s="3" customFormat="1" ht="13.5">
      <c r="D89" s="22"/>
    </row>
    <row r="90" s="3" customFormat="1" ht="13.5">
      <c r="D90" s="22"/>
    </row>
    <row r="91" s="3" customFormat="1" ht="13.5">
      <c r="D91" s="22"/>
    </row>
    <row r="92" s="3" customFormat="1" ht="13.5">
      <c r="D92" s="22"/>
    </row>
    <row r="93" s="3" customFormat="1" ht="13.5">
      <c r="D93" s="22"/>
    </row>
    <row r="94" s="3" customFormat="1" ht="13.5">
      <c r="D94" s="22"/>
    </row>
    <row r="95" s="3" customFormat="1" ht="13.5">
      <c r="D95" s="22"/>
    </row>
    <row r="96" s="3" customFormat="1" ht="13.5">
      <c r="D96" s="22"/>
    </row>
    <row r="97" s="3" customFormat="1" ht="13.5">
      <c r="D97" s="22"/>
    </row>
    <row r="98" s="3" customFormat="1" ht="13.5">
      <c r="D98" s="22"/>
    </row>
    <row r="99" s="3" customFormat="1" ht="13.5">
      <c r="D99" s="22"/>
    </row>
    <row r="100" s="3" customFormat="1" ht="13.5">
      <c r="D100" s="22"/>
    </row>
    <row r="101" s="3" customFormat="1" ht="13.5">
      <c r="D101" s="22"/>
    </row>
    <row r="102" s="3" customFormat="1" ht="13.5">
      <c r="D102" s="22"/>
    </row>
    <row r="103" s="3" customFormat="1" ht="13.5">
      <c r="D103" s="22"/>
    </row>
    <row r="104" s="3" customFormat="1" ht="13.5">
      <c r="D104" s="22"/>
    </row>
    <row r="105" s="3" customFormat="1" ht="13.5">
      <c r="D105" s="22"/>
    </row>
    <row r="106" s="3" customFormat="1" ht="13.5">
      <c r="D106" s="22"/>
    </row>
    <row r="107" s="3" customFormat="1" ht="13.5">
      <c r="D107" s="22"/>
    </row>
    <row r="108" s="3" customFormat="1" ht="13.5">
      <c r="D108" s="22"/>
    </row>
    <row r="109" s="3" customFormat="1" ht="13.5">
      <c r="D109" s="22"/>
    </row>
    <row r="110" s="3" customFormat="1" ht="13.5">
      <c r="D110" s="22"/>
    </row>
    <row r="111" s="3" customFormat="1" ht="13.5">
      <c r="D111" s="22"/>
    </row>
    <row r="112" s="3" customFormat="1" ht="13.5">
      <c r="D112" s="22"/>
    </row>
    <row r="113" s="3" customFormat="1" ht="13.5">
      <c r="D113" s="22"/>
    </row>
    <row r="114" s="3" customFormat="1" ht="13.5">
      <c r="D114" s="22"/>
    </row>
    <row r="115" s="3" customFormat="1" ht="13.5">
      <c r="D115" s="22"/>
    </row>
    <row r="116" s="3" customFormat="1" ht="13.5">
      <c r="D116" s="22"/>
    </row>
    <row r="117" s="3" customFormat="1" ht="13.5">
      <c r="D117" s="22"/>
    </row>
    <row r="118" s="3" customFormat="1" ht="13.5">
      <c r="D118" s="22"/>
    </row>
    <row r="119" s="3" customFormat="1" ht="13.5">
      <c r="D119" s="22"/>
    </row>
    <row r="120" s="3" customFormat="1" ht="13.5">
      <c r="D120" s="22"/>
    </row>
    <row r="121" s="3" customFormat="1" ht="13.5">
      <c r="D121" s="22"/>
    </row>
    <row r="122" s="3" customFormat="1" ht="13.5">
      <c r="D122" s="22"/>
    </row>
    <row r="123" s="3" customFormat="1" ht="13.5">
      <c r="D123" s="22"/>
    </row>
    <row r="124" s="3" customFormat="1" ht="13.5">
      <c r="D124" s="22"/>
    </row>
    <row r="125" s="3" customFormat="1" ht="13.5">
      <c r="D125" s="22"/>
    </row>
    <row r="126" s="3" customFormat="1" ht="13.5">
      <c r="D126" s="22"/>
    </row>
    <row r="127" s="3" customFormat="1" ht="13.5">
      <c r="D127" s="22"/>
    </row>
    <row r="128" s="3" customFormat="1" ht="13.5">
      <c r="D128" s="22"/>
    </row>
    <row r="129" s="3" customFormat="1" ht="13.5">
      <c r="D129" s="22"/>
    </row>
    <row r="130" s="3" customFormat="1" ht="13.5">
      <c r="D130" s="22"/>
    </row>
    <row r="131" s="3" customFormat="1" ht="13.5">
      <c r="D131" s="22"/>
    </row>
    <row r="132" s="3" customFormat="1" ht="13.5">
      <c r="D132" s="22"/>
    </row>
    <row r="133" s="3" customFormat="1" ht="13.5">
      <c r="D133" s="22"/>
    </row>
    <row r="134" s="3" customFormat="1" ht="13.5">
      <c r="D134" s="22"/>
    </row>
    <row r="135" s="3" customFormat="1" ht="13.5">
      <c r="D135" s="22"/>
    </row>
    <row r="136" s="3" customFormat="1" ht="13.5">
      <c r="D136" s="22"/>
    </row>
    <row r="137" s="3" customFormat="1" ht="13.5">
      <c r="D137" s="22"/>
    </row>
    <row r="138" s="3" customFormat="1" ht="13.5">
      <c r="D138" s="22"/>
    </row>
    <row r="139" s="3" customFormat="1" ht="13.5">
      <c r="D139" s="22"/>
    </row>
    <row r="140" s="3" customFormat="1" ht="13.5">
      <c r="D140" s="22"/>
    </row>
    <row r="141" s="3" customFormat="1" ht="13.5">
      <c r="D141" s="22"/>
    </row>
    <row r="142" s="3" customFormat="1" ht="13.5">
      <c r="D142" s="22"/>
    </row>
    <row r="143" s="3" customFormat="1" ht="13.5">
      <c r="D143" s="22"/>
    </row>
    <row r="144" s="3" customFormat="1" ht="13.5">
      <c r="D144" s="22"/>
    </row>
    <row r="145" s="3" customFormat="1" ht="13.5">
      <c r="D145" s="22"/>
    </row>
    <row r="146" s="3" customFormat="1" ht="13.5">
      <c r="D146" s="22"/>
    </row>
    <row r="147" s="3" customFormat="1" ht="13.5">
      <c r="D147" s="22"/>
    </row>
    <row r="148" s="3" customFormat="1" ht="13.5">
      <c r="D148" s="22"/>
    </row>
    <row r="149" s="3" customFormat="1" ht="13.5">
      <c r="D149" s="22"/>
    </row>
    <row r="150" s="3" customFormat="1" ht="13.5">
      <c r="D150" s="22"/>
    </row>
    <row r="151" s="3" customFormat="1" ht="13.5">
      <c r="D151" s="22"/>
    </row>
    <row r="152" s="3" customFormat="1" ht="13.5">
      <c r="D152" s="22"/>
    </row>
    <row r="153" s="3" customFormat="1" ht="13.5">
      <c r="D153" s="22"/>
    </row>
    <row r="154" s="3" customFormat="1" ht="13.5">
      <c r="D154" s="22"/>
    </row>
    <row r="155" s="3" customFormat="1" ht="13.5">
      <c r="D155" s="22"/>
    </row>
    <row r="156" s="3" customFormat="1" ht="13.5">
      <c r="D156" s="22"/>
    </row>
    <row r="157" s="3" customFormat="1" ht="13.5">
      <c r="D157" s="22"/>
    </row>
    <row r="158" s="3" customFormat="1" ht="13.5">
      <c r="D158" s="22"/>
    </row>
    <row r="159" s="3" customFormat="1" ht="13.5">
      <c r="D159" s="22"/>
    </row>
    <row r="160" s="3" customFormat="1" ht="13.5">
      <c r="D160" s="22"/>
    </row>
    <row r="161" s="3" customFormat="1" ht="13.5">
      <c r="D161" s="22"/>
    </row>
    <row r="162" s="3" customFormat="1" ht="13.5">
      <c r="D162" s="22"/>
    </row>
    <row r="163" s="3" customFormat="1" ht="13.5">
      <c r="D163" s="22"/>
    </row>
    <row r="164" s="3" customFormat="1" ht="13.5">
      <c r="D164" s="22"/>
    </row>
    <row r="165" s="3" customFormat="1" ht="13.5">
      <c r="D165" s="22"/>
    </row>
    <row r="166" s="3" customFormat="1" ht="13.5">
      <c r="D166" s="22"/>
    </row>
    <row r="167" s="3" customFormat="1" ht="13.5">
      <c r="D167" s="22"/>
    </row>
    <row r="168" s="3" customFormat="1" ht="13.5">
      <c r="D168" s="22"/>
    </row>
    <row r="169" s="3" customFormat="1" ht="13.5">
      <c r="D169" s="22"/>
    </row>
    <row r="170" s="3" customFormat="1" ht="13.5">
      <c r="D170" s="22"/>
    </row>
    <row r="171" s="3" customFormat="1" ht="13.5">
      <c r="D171" s="22"/>
    </row>
    <row r="172" s="3" customFormat="1" ht="13.5">
      <c r="D172" s="22"/>
    </row>
    <row r="173" s="3" customFormat="1" ht="13.5">
      <c r="D173" s="22"/>
    </row>
    <row r="174" s="3" customFormat="1" ht="13.5">
      <c r="D174" s="22"/>
    </row>
    <row r="175" s="3" customFormat="1" ht="13.5">
      <c r="D175" s="22"/>
    </row>
    <row r="176" s="3" customFormat="1" ht="13.5">
      <c r="D176" s="22"/>
    </row>
    <row r="177" s="3" customFormat="1" ht="13.5">
      <c r="D177" s="22"/>
    </row>
    <row r="178" s="3" customFormat="1" ht="13.5">
      <c r="D178" s="22"/>
    </row>
    <row r="179" s="3" customFormat="1" ht="13.5">
      <c r="D179" s="22"/>
    </row>
    <row r="180" s="3" customFormat="1" ht="13.5">
      <c r="D180" s="22"/>
    </row>
    <row r="181" s="3" customFormat="1" ht="13.5">
      <c r="D181" s="22"/>
    </row>
    <row r="182" s="3" customFormat="1" ht="13.5">
      <c r="D182" s="22"/>
    </row>
    <row r="183" s="3" customFormat="1" ht="13.5">
      <c r="D183" s="22"/>
    </row>
    <row r="184" s="3" customFormat="1" ht="13.5">
      <c r="D184" s="22"/>
    </row>
    <row r="185" s="3" customFormat="1" ht="13.5">
      <c r="D185" s="22"/>
    </row>
    <row r="186" s="3" customFormat="1" ht="13.5">
      <c r="D186" s="22"/>
    </row>
    <row r="187" s="3" customFormat="1" ht="13.5">
      <c r="D187" s="22"/>
    </row>
    <row r="188" s="3" customFormat="1" ht="13.5">
      <c r="D188" s="22"/>
    </row>
    <row r="189" s="3" customFormat="1" ht="13.5">
      <c r="D189" s="22"/>
    </row>
    <row r="190" s="3" customFormat="1" ht="13.5">
      <c r="D190" s="22"/>
    </row>
    <row r="191" s="3" customFormat="1" ht="13.5">
      <c r="D191" s="22"/>
    </row>
    <row r="192" s="3" customFormat="1" ht="13.5">
      <c r="D192" s="22"/>
    </row>
    <row r="193" s="3" customFormat="1" ht="13.5">
      <c r="D193" s="22"/>
    </row>
    <row r="194" s="3" customFormat="1" ht="13.5">
      <c r="D194" s="22"/>
    </row>
    <row r="195" s="3" customFormat="1" ht="13.5">
      <c r="D195" s="22"/>
    </row>
    <row r="196" s="3" customFormat="1" ht="13.5">
      <c r="D196" s="22"/>
    </row>
    <row r="197" s="3" customFormat="1" ht="13.5">
      <c r="D197" s="22"/>
    </row>
    <row r="198" s="3" customFormat="1" ht="13.5">
      <c r="D198" s="22"/>
    </row>
    <row r="199" s="3" customFormat="1" ht="13.5">
      <c r="D199" s="22"/>
    </row>
    <row r="200" s="3" customFormat="1" ht="13.5">
      <c r="D200" s="22"/>
    </row>
    <row r="201" s="3" customFormat="1" ht="13.5">
      <c r="D201" s="22"/>
    </row>
    <row r="202" s="3" customFormat="1" ht="13.5">
      <c r="D202" s="22"/>
    </row>
    <row r="203" s="3" customFormat="1" ht="13.5">
      <c r="D203" s="22"/>
    </row>
    <row r="204" s="3" customFormat="1" ht="13.5">
      <c r="D204" s="22"/>
    </row>
    <row r="205" s="3" customFormat="1" ht="13.5">
      <c r="D205" s="22"/>
    </row>
    <row r="206" s="3" customFormat="1" ht="13.5">
      <c r="D206" s="22"/>
    </row>
    <row r="207" s="3" customFormat="1" ht="13.5">
      <c r="D207" s="22"/>
    </row>
    <row r="208" s="3" customFormat="1" ht="13.5">
      <c r="D208" s="22"/>
    </row>
    <row r="209" s="3" customFormat="1" ht="13.5">
      <c r="D209" s="22"/>
    </row>
    <row r="210" s="3" customFormat="1" ht="13.5">
      <c r="D210" s="22"/>
    </row>
    <row r="211" s="3" customFormat="1" ht="13.5">
      <c r="D211" s="22"/>
    </row>
    <row r="212" s="3" customFormat="1" ht="13.5">
      <c r="D212" s="22"/>
    </row>
    <row r="213" s="3" customFormat="1" ht="13.5">
      <c r="D213" s="22"/>
    </row>
    <row r="214" s="3" customFormat="1" ht="13.5">
      <c r="D214" s="22"/>
    </row>
    <row r="215" s="3" customFormat="1" ht="13.5">
      <c r="D215" s="22"/>
    </row>
    <row r="216" s="3" customFormat="1" ht="13.5">
      <c r="D216" s="22"/>
    </row>
    <row r="217" s="3" customFormat="1" ht="13.5">
      <c r="D217" s="22"/>
    </row>
    <row r="218" s="3" customFormat="1" ht="13.5">
      <c r="D218" s="22"/>
    </row>
    <row r="219" s="3" customFormat="1" ht="13.5">
      <c r="D219" s="22"/>
    </row>
    <row r="220" s="3" customFormat="1" ht="13.5">
      <c r="D220" s="22"/>
    </row>
    <row r="221" s="3" customFormat="1" ht="13.5">
      <c r="D221" s="22"/>
    </row>
    <row r="222" s="3" customFormat="1" ht="13.5">
      <c r="D222" s="22"/>
    </row>
    <row r="223" s="3" customFormat="1" ht="13.5">
      <c r="D223" s="22"/>
    </row>
    <row r="224" s="3" customFormat="1" ht="13.5">
      <c r="D224" s="22"/>
    </row>
    <row r="225" s="3" customFormat="1" ht="13.5">
      <c r="D225" s="22"/>
    </row>
    <row r="226" s="3" customFormat="1" ht="13.5">
      <c r="D226" s="22"/>
    </row>
    <row r="227" s="3" customFormat="1" ht="13.5">
      <c r="D227" s="22"/>
    </row>
    <row r="228" s="3" customFormat="1" ht="13.5">
      <c r="D228" s="22"/>
    </row>
    <row r="229" s="3" customFormat="1" ht="13.5">
      <c r="D229" s="22"/>
    </row>
    <row r="230" s="3" customFormat="1" ht="13.5">
      <c r="D230" s="22"/>
    </row>
    <row r="231" s="3" customFormat="1" ht="13.5">
      <c r="D231" s="22"/>
    </row>
    <row r="232" s="3" customFormat="1" ht="13.5">
      <c r="D232" s="22"/>
    </row>
    <row r="233" s="3" customFormat="1" ht="13.5">
      <c r="D233" s="22"/>
    </row>
    <row r="234" s="3" customFormat="1" ht="13.5">
      <c r="D234" s="22"/>
    </row>
    <row r="235" s="3" customFormat="1" ht="13.5">
      <c r="D235" s="22"/>
    </row>
    <row r="236" s="3" customFormat="1" ht="13.5">
      <c r="D236" s="22"/>
    </row>
    <row r="237" s="3" customFormat="1" ht="13.5">
      <c r="D237" s="22"/>
    </row>
    <row r="238" s="3" customFormat="1" ht="13.5">
      <c r="D238" s="22"/>
    </row>
    <row r="239" s="3" customFormat="1" ht="13.5">
      <c r="D239" s="22"/>
    </row>
    <row r="240" s="3" customFormat="1" ht="13.5">
      <c r="D240" s="22"/>
    </row>
    <row r="241" s="3" customFormat="1" ht="13.5">
      <c r="D241" s="22"/>
    </row>
    <row r="242" s="3" customFormat="1" ht="13.5">
      <c r="D242" s="22"/>
    </row>
    <row r="243" s="3" customFormat="1" ht="13.5">
      <c r="D243" s="22"/>
    </row>
    <row r="244" s="3" customFormat="1" ht="13.5">
      <c r="D244" s="22"/>
    </row>
    <row r="245" s="3" customFormat="1" ht="13.5">
      <c r="D245" s="22"/>
    </row>
    <row r="246" s="3" customFormat="1" ht="13.5">
      <c r="D246" s="22"/>
    </row>
    <row r="247" s="3" customFormat="1" ht="13.5">
      <c r="D247" s="22"/>
    </row>
    <row r="248" s="3" customFormat="1" ht="13.5">
      <c r="D248" s="22"/>
    </row>
    <row r="249" s="3" customFormat="1" ht="13.5">
      <c r="D249" s="22"/>
    </row>
  </sheetData>
  <sheetProtection/>
  <mergeCells count="16">
    <mergeCell ref="A7:E7"/>
    <mergeCell ref="A8:E8"/>
    <mergeCell ref="A9:E9"/>
    <mergeCell ref="A1:I2"/>
    <mergeCell ref="A3:I3"/>
    <mergeCell ref="A4:I4"/>
    <mergeCell ref="A16:I16"/>
    <mergeCell ref="A21:E21"/>
    <mergeCell ref="A22:E22"/>
    <mergeCell ref="A23:E23"/>
    <mergeCell ref="A24:E24"/>
    <mergeCell ref="A10:E10"/>
    <mergeCell ref="A11:E11"/>
    <mergeCell ref="A13:E13"/>
    <mergeCell ref="A19:E19"/>
    <mergeCell ref="A20:E20"/>
  </mergeCells>
  <printOptions horizontalCentered="1"/>
  <pageMargins left="0.52" right="0.49" top="0.66" bottom="0.1968503937007874" header="0.2362204724409449" footer="0.1968503937007874"/>
  <pageSetup fitToHeight="1" fitToWidth="1" horizontalDpi="600" verticalDpi="600" orientation="portrait" paperSize="9" scale="63" r:id="rId1"/>
  <ignoredErrors>
    <ignoredError sqref="F12 F13 F7 F8 F9 F10 F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99" zoomScaleNormal="99" zoomScalePageLayoutView="0" workbookViewId="0" topLeftCell="A1">
      <pane ySplit="4" topLeftCell="A5" activePane="bottomLeft" state="frozen"/>
      <selection pane="topLeft" activeCell="A1" sqref="A1:O2"/>
      <selection pane="bottomLeft" activeCell="L1" sqref="L1:L16384"/>
    </sheetView>
  </sheetViews>
  <sheetFormatPr defaultColWidth="11.421875" defaultRowHeight="12.75"/>
  <cols>
    <col min="1" max="1" width="5.00390625" style="0" customWidth="1"/>
    <col min="2" max="2" width="6.00390625" style="0" customWidth="1"/>
    <col min="3" max="3" width="5.57421875" style="46" customWidth="1"/>
    <col min="4" max="4" width="5.28125" style="41" customWidth="1"/>
    <col min="5" max="5" width="6.00390625" style="41" bestFit="1" customWidth="1"/>
    <col min="6" max="6" width="50.140625" style="0" customWidth="1"/>
    <col min="7" max="8" width="17.00390625" style="0" customWidth="1"/>
    <col min="9" max="9" width="15.140625" style="0" customWidth="1"/>
    <col min="10" max="10" width="8.140625" style="0" customWidth="1"/>
    <col min="11" max="11" width="11.8515625" style="0" bestFit="1" customWidth="1"/>
    <col min="12" max="12" width="15.00390625" style="0" bestFit="1" customWidth="1"/>
    <col min="13" max="13" width="11.8515625" style="0" bestFit="1" customWidth="1"/>
  </cols>
  <sheetData>
    <row r="1" spans="1:9" ht="18" customHeight="1">
      <c r="A1" s="512" t="s">
        <v>6</v>
      </c>
      <c r="B1" s="512"/>
      <c r="C1" s="512"/>
      <c r="D1" s="512"/>
      <c r="E1" s="512"/>
      <c r="F1" s="512"/>
      <c r="G1" s="512"/>
      <c r="H1" s="512"/>
      <c r="I1" s="512"/>
    </row>
    <row r="2" spans="1:10" ht="15" customHeight="1">
      <c r="A2" s="521" t="s">
        <v>209</v>
      </c>
      <c r="B2" s="521"/>
      <c r="C2" s="521"/>
      <c r="D2" s="521"/>
      <c r="E2" s="521"/>
      <c r="F2" s="521"/>
      <c r="G2" s="521"/>
      <c r="H2" s="521"/>
      <c r="I2" s="521"/>
      <c r="J2" s="374" t="s">
        <v>305</v>
      </c>
    </row>
    <row r="3" spans="1:10" s="3" customFormat="1" ht="39" customHeight="1">
      <c r="A3" s="144" t="s">
        <v>212</v>
      </c>
      <c r="B3" s="144" t="s">
        <v>3</v>
      </c>
      <c r="C3" s="155" t="s">
        <v>2</v>
      </c>
      <c r="D3" s="156" t="s">
        <v>4</v>
      </c>
      <c r="E3" s="156"/>
      <c r="F3" s="145" t="s">
        <v>41</v>
      </c>
      <c r="G3" s="157" t="s">
        <v>315</v>
      </c>
      <c r="H3" s="157" t="s">
        <v>317</v>
      </c>
      <c r="I3" s="157" t="s">
        <v>318</v>
      </c>
      <c r="J3" s="157" t="s">
        <v>316</v>
      </c>
    </row>
    <row r="4" spans="3:13" s="3" customFormat="1" ht="20.25" customHeight="1">
      <c r="C4" s="183"/>
      <c r="D4" s="158"/>
      <c r="E4" s="158"/>
      <c r="F4" s="94" t="s">
        <v>180</v>
      </c>
      <c r="G4" s="189">
        <f>G5+G65</f>
        <v>5066849159</v>
      </c>
      <c r="H4" s="189">
        <f>H5+H65</f>
        <v>42816110</v>
      </c>
      <c r="I4" s="189">
        <f>I5+I65</f>
        <v>5109665269</v>
      </c>
      <c r="J4" s="344">
        <f>I4/G4*100</f>
        <v>100.84502436635493</v>
      </c>
      <c r="K4" s="4"/>
      <c r="L4" s="4"/>
      <c r="M4" s="4"/>
    </row>
    <row r="5" spans="1:10" s="113" customFormat="1" ht="15.75" customHeight="1">
      <c r="A5" s="108">
        <v>6</v>
      </c>
      <c r="B5" s="108"/>
      <c r="C5" s="111"/>
      <c r="D5" s="112"/>
      <c r="E5" s="112"/>
      <c r="F5" s="194" t="s">
        <v>35</v>
      </c>
      <c r="G5" s="102">
        <f>G6+G10+G27+G37+G45+G58</f>
        <v>5066584159</v>
      </c>
      <c r="H5" s="102">
        <f>H6+H10+H27+H37+H45+H58</f>
        <v>42816110</v>
      </c>
      <c r="I5" s="102">
        <f>I6+I10+I27+I37+I45+I58</f>
        <v>5109400269</v>
      </c>
      <c r="J5" s="344">
        <f aca="true" t="shared" si="0" ref="J5:J70">I5/G5*100</f>
        <v>100.84506856407278</v>
      </c>
    </row>
    <row r="6" spans="2:10" s="113" customFormat="1" ht="12.75" customHeight="1">
      <c r="B6" s="108">
        <v>62</v>
      </c>
      <c r="C6" s="111"/>
      <c r="D6" s="112"/>
      <c r="E6" s="112"/>
      <c r="F6" s="103" t="s">
        <v>99</v>
      </c>
      <c r="G6" s="102">
        <f>G7</f>
        <v>3972087579</v>
      </c>
      <c r="H6" s="102">
        <f>H7</f>
        <v>1700000</v>
      </c>
      <c r="I6" s="102">
        <f>I7</f>
        <v>3973787579</v>
      </c>
      <c r="J6" s="344">
        <f t="shared" si="0"/>
        <v>100.04279865350874</v>
      </c>
    </row>
    <row r="7" spans="3:10" s="113" customFormat="1" ht="12.75" customHeight="1">
      <c r="C7" s="111">
        <v>621</v>
      </c>
      <c r="D7" s="114"/>
      <c r="E7" s="114"/>
      <c r="F7" s="103" t="s">
        <v>100</v>
      </c>
      <c r="G7" s="102">
        <f>SUM(G8:G9)</f>
        <v>3972087579</v>
      </c>
      <c r="H7" s="102">
        <f>SUM(H8:H9)</f>
        <v>1700000</v>
      </c>
      <c r="I7" s="102">
        <f>SUM(I8:I9)</f>
        <v>3973787579</v>
      </c>
      <c r="J7" s="344">
        <f t="shared" si="0"/>
        <v>100.04279865350874</v>
      </c>
    </row>
    <row r="8" spans="3:10" s="113" customFormat="1" ht="12.75" customHeight="1">
      <c r="C8" s="115"/>
      <c r="D8" s="112">
        <v>6211</v>
      </c>
      <c r="E8" s="112"/>
      <c r="F8" s="116" t="s">
        <v>101</v>
      </c>
      <c r="G8" s="110">
        <v>3972087579</v>
      </c>
      <c r="H8" s="110"/>
      <c r="I8" s="110">
        <f>G8+H8</f>
        <v>3972087579</v>
      </c>
      <c r="J8" s="480">
        <f t="shared" si="0"/>
        <v>100</v>
      </c>
    </row>
    <row r="9" spans="3:10" s="113" customFormat="1" ht="27" customHeight="1">
      <c r="C9" s="115"/>
      <c r="D9" s="112">
        <v>6212</v>
      </c>
      <c r="E9" s="112"/>
      <c r="F9" s="116" t="s">
        <v>145</v>
      </c>
      <c r="G9" s="110">
        <v>0</v>
      </c>
      <c r="H9" s="110">
        <v>1700000</v>
      </c>
      <c r="I9" s="110">
        <f>G9+H9</f>
        <v>1700000</v>
      </c>
      <c r="J9" s="344"/>
    </row>
    <row r="10" spans="2:10" s="113" customFormat="1" ht="26.25">
      <c r="B10" s="111">
        <v>63</v>
      </c>
      <c r="D10" s="112"/>
      <c r="E10" s="112"/>
      <c r="F10" s="103" t="s">
        <v>307</v>
      </c>
      <c r="G10" s="102">
        <f>G11+G16+G19+G22</f>
        <v>723666580</v>
      </c>
      <c r="H10" s="102">
        <f>H11+H16+H19+H22</f>
        <v>-1543890</v>
      </c>
      <c r="I10" s="102">
        <f>I11+I16+I19+I22</f>
        <v>722122690</v>
      </c>
      <c r="J10" s="344">
        <f t="shared" si="0"/>
        <v>99.78665727523303</v>
      </c>
    </row>
    <row r="11" spans="3:10" s="113" customFormat="1" ht="26.25">
      <c r="C11" s="111">
        <v>632</v>
      </c>
      <c r="D11" s="112"/>
      <c r="E11" s="112"/>
      <c r="F11" s="103" t="s">
        <v>169</v>
      </c>
      <c r="G11" s="102">
        <f>G12+G14</f>
        <v>12964000</v>
      </c>
      <c r="H11" s="102">
        <f>H12+H14</f>
        <v>-1703890</v>
      </c>
      <c r="I11" s="102">
        <f>I12+I14</f>
        <v>11260110</v>
      </c>
      <c r="J11" s="344">
        <f t="shared" si="0"/>
        <v>86.85675717371181</v>
      </c>
    </row>
    <row r="12" spans="3:10" s="113" customFormat="1" ht="12" customHeight="1">
      <c r="C12" s="115"/>
      <c r="D12" s="112">
        <v>6323</v>
      </c>
      <c r="E12" s="112"/>
      <c r="F12" s="116" t="s">
        <v>170</v>
      </c>
      <c r="G12" s="110">
        <f>G13</f>
        <v>793000</v>
      </c>
      <c r="H12" s="110">
        <f>H13</f>
        <v>0</v>
      </c>
      <c r="I12" s="110">
        <f>I13</f>
        <v>793000</v>
      </c>
      <c r="J12" s="480">
        <f t="shared" si="0"/>
        <v>100</v>
      </c>
    </row>
    <row r="13" spans="3:10" s="113" customFormat="1" ht="12" customHeight="1">
      <c r="C13" s="115"/>
      <c r="D13" s="112"/>
      <c r="E13" s="112">
        <v>63231</v>
      </c>
      <c r="F13" s="116" t="s">
        <v>170</v>
      </c>
      <c r="G13" s="110">
        <v>793000</v>
      </c>
      <c r="H13" s="110"/>
      <c r="I13" s="110">
        <f>G13+H13</f>
        <v>793000</v>
      </c>
      <c r="J13" s="480">
        <f t="shared" si="0"/>
        <v>100</v>
      </c>
    </row>
    <row r="14" spans="3:10" s="113" customFormat="1" ht="12" customHeight="1">
      <c r="C14" s="115"/>
      <c r="D14" s="112">
        <v>6324</v>
      </c>
      <c r="E14" s="112"/>
      <c r="F14" s="116" t="s">
        <v>196</v>
      </c>
      <c r="G14" s="110">
        <f>G15</f>
        <v>12171000</v>
      </c>
      <c r="H14" s="110">
        <f>H15</f>
        <v>-1703890</v>
      </c>
      <c r="I14" s="110">
        <f>SUM(I15)</f>
        <v>10467110</v>
      </c>
      <c r="J14" s="480">
        <f t="shared" si="0"/>
        <v>86.0004108125873</v>
      </c>
    </row>
    <row r="15" spans="3:10" s="113" customFormat="1" ht="12" customHeight="1">
      <c r="C15" s="115"/>
      <c r="D15" s="112"/>
      <c r="E15" s="112">
        <v>63241</v>
      </c>
      <c r="F15" s="116" t="s">
        <v>196</v>
      </c>
      <c r="G15" s="110">
        <v>12171000</v>
      </c>
      <c r="H15" s="110">
        <v>-1703890</v>
      </c>
      <c r="I15" s="110">
        <f>G15+H15</f>
        <v>10467110</v>
      </c>
      <c r="J15" s="480">
        <f t="shared" si="0"/>
        <v>86.0004108125873</v>
      </c>
    </row>
    <row r="16" spans="3:10" s="113" customFormat="1" ht="12" customHeight="1">
      <c r="C16" s="111">
        <v>633</v>
      </c>
      <c r="D16" s="112"/>
      <c r="E16" s="114"/>
      <c r="F16" s="103" t="s">
        <v>151</v>
      </c>
      <c r="G16" s="102">
        <f aca="true" t="shared" si="1" ref="G16:I17">SUM(G17)</f>
        <v>710569580</v>
      </c>
      <c r="H16" s="102">
        <f t="shared" si="1"/>
        <v>0</v>
      </c>
      <c r="I16" s="102">
        <f t="shared" si="1"/>
        <v>710569580</v>
      </c>
      <c r="J16" s="344">
        <f t="shared" si="0"/>
        <v>100</v>
      </c>
    </row>
    <row r="17" spans="3:10" s="113" customFormat="1" ht="12" customHeight="1">
      <c r="C17" s="115"/>
      <c r="D17" s="112">
        <v>6331</v>
      </c>
      <c r="E17" s="112"/>
      <c r="F17" s="116" t="s">
        <v>153</v>
      </c>
      <c r="G17" s="110">
        <f t="shared" si="1"/>
        <v>710569580</v>
      </c>
      <c r="H17" s="110">
        <f t="shared" si="1"/>
        <v>0</v>
      </c>
      <c r="I17" s="110">
        <f t="shared" si="1"/>
        <v>710569580</v>
      </c>
      <c r="J17" s="480">
        <f t="shared" si="0"/>
        <v>100</v>
      </c>
    </row>
    <row r="18" spans="3:10" s="113" customFormat="1" ht="12" customHeight="1">
      <c r="C18" s="115"/>
      <c r="D18" s="112"/>
      <c r="E18" s="112">
        <v>63311</v>
      </c>
      <c r="F18" s="116" t="s">
        <v>152</v>
      </c>
      <c r="G18" s="110">
        <v>710569580</v>
      </c>
      <c r="H18" s="110"/>
      <c r="I18" s="110">
        <f>G18+H18</f>
        <v>710569580</v>
      </c>
      <c r="J18" s="480">
        <f t="shared" si="0"/>
        <v>100</v>
      </c>
    </row>
    <row r="19" spans="3:10" s="113" customFormat="1" ht="12" customHeight="1" hidden="1">
      <c r="C19" s="111">
        <v>634</v>
      </c>
      <c r="D19" s="112"/>
      <c r="E19" s="114"/>
      <c r="F19" s="103" t="s">
        <v>184</v>
      </c>
      <c r="G19" s="102">
        <f>SUM(G20)</f>
        <v>0</v>
      </c>
      <c r="H19" s="102">
        <f>SUM(H20)</f>
        <v>0</v>
      </c>
      <c r="I19" s="102">
        <f>SUM(I20)</f>
        <v>0</v>
      </c>
      <c r="J19" s="344" t="e">
        <f t="shared" si="0"/>
        <v>#DIV/0!</v>
      </c>
    </row>
    <row r="20" spans="3:10" s="113" customFormat="1" ht="12" customHeight="1" hidden="1">
      <c r="C20" s="111"/>
      <c r="D20" s="112">
        <v>6341</v>
      </c>
      <c r="E20" s="114"/>
      <c r="F20" s="116" t="s">
        <v>184</v>
      </c>
      <c r="G20" s="110">
        <v>0</v>
      </c>
      <c r="H20" s="110"/>
      <c r="I20" s="110"/>
      <c r="J20" s="344" t="e">
        <f t="shared" si="0"/>
        <v>#DIV/0!</v>
      </c>
    </row>
    <row r="21" spans="3:10" s="113" customFormat="1" ht="12" customHeight="1" hidden="1">
      <c r="C21" s="115"/>
      <c r="D21" s="112"/>
      <c r="E21" s="112">
        <v>63414</v>
      </c>
      <c r="F21" s="116" t="s">
        <v>194</v>
      </c>
      <c r="G21" s="110">
        <v>0</v>
      </c>
      <c r="H21" s="110"/>
      <c r="I21" s="110"/>
      <c r="J21" s="344" t="e">
        <f t="shared" si="0"/>
        <v>#DIV/0!</v>
      </c>
    </row>
    <row r="22" spans="3:10" s="113" customFormat="1" ht="12" customHeight="1">
      <c r="C22" s="111">
        <v>638</v>
      </c>
      <c r="D22" s="112"/>
      <c r="E22" s="112"/>
      <c r="F22" s="116" t="s">
        <v>278</v>
      </c>
      <c r="G22" s="102">
        <f>G25+G23</f>
        <v>133000</v>
      </c>
      <c r="H22" s="102">
        <f>H25+H23</f>
        <v>160000</v>
      </c>
      <c r="I22" s="102">
        <f>I25+I23</f>
        <v>293000</v>
      </c>
      <c r="J22" s="344">
        <f t="shared" si="0"/>
        <v>220.30075187969925</v>
      </c>
    </row>
    <row r="23" spans="3:10" s="113" customFormat="1" ht="12" customHeight="1">
      <c r="C23" s="115"/>
      <c r="D23" s="112">
        <v>6381</v>
      </c>
      <c r="E23" s="112"/>
      <c r="F23" s="116" t="s">
        <v>279</v>
      </c>
      <c r="G23" s="110">
        <f>SUM(G24)</f>
        <v>133000</v>
      </c>
      <c r="H23" s="110">
        <f>SUM(H24)</f>
        <v>0</v>
      </c>
      <c r="I23" s="110">
        <f>SUM(I24)</f>
        <v>133000</v>
      </c>
      <c r="J23" s="480">
        <f t="shared" si="0"/>
        <v>100</v>
      </c>
    </row>
    <row r="24" spans="3:10" s="113" customFormat="1" ht="12" customHeight="1">
      <c r="C24" s="115"/>
      <c r="D24" s="112"/>
      <c r="E24" s="112">
        <v>63811</v>
      </c>
      <c r="F24" s="116" t="s">
        <v>280</v>
      </c>
      <c r="G24" s="110">
        <v>133000</v>
      </c>
      <c r="H24" s="110"/>
      <c r="I24" s="110">
        <f>G24+H24</f>
        <v>133000</v>
      </c>
      <c r="J24" s="480">
        <f t="shared" si="0"/>
        <v>100</v>
      </c>
    </row>
    <row r="25" spans="3:10" s="113" customFormat="1" ht="12" customHeight="1">
      <c r="C25" s="115"/>
      <c r="D25" s="112">
        <v>6382</v>
      </c>
      <c r="E25" s="112"/>
      <c r="F25" s="116" t="s">
        <v>321</v>
      </c>
      <c r="G25" s="110">
        <f>G26</f>
        <v>0</v>
      </c>
      <c r="H25" s="110">
        <f>H26</f>
        <v>160000</v>
      </c>
      <c r="I25" s="110">
        <f>G25+H25</f>
        <v>160000</v>
      </c>
      <c r="J25" s="480"/>
    </row>
    <row r="26" spans="3:10" s="113" customFormat="1" ht="12" customHeight="1">
      <c r="C26" s="115"/>
      <c r="D26" s="112"/>
      <c r="E26" s="112">
        <v>63821</v>
      </c>
      <c r="F26" s="116" t="s">
        <v>322</v>
      </c>
      <c r="G26" s="110"/>
      <c r="H26" s="110">
        <v>160000</v>
      </c>
      <c r="I26" s="110">
        <f>G26+H26</f>
        <v>160000</v>
      </c>
      <c r="J26" s="480"/>
    </row>
    <row r="27" spans="2:10" s="113" customFormat="1" ht="13.5">
      <c r="B27" s="108">
        <v>64</v>
      </c>
      <c r="C27" s="111"/>
      <c r="D27" s="112"/>
      <c r="E27" s="112"/>
      <c r="F27" s="117" t="s">
        <v>36</v>
      </c>
      <c r="G27" s="102">
        <f>G28+G34</f>
        <v>1407000</v>
      </c>
      <c r="H27" s="102">
        <f>H28+H34</f>
        <v>6540000</v>
      </c>
      <c r="I27" s="102">
        <f>I28+I34</f>
        <v>7947000</v>
      </c>
      <c r="J27" s="344">
        <f t="shared" si="0"/>
        <v>564.8187633262261</v>
      </c>
    </row>
    <row r="28" spans="3:10" s="113" customFormat="1" ht="13.5">
      <c r="C28" s="111">
        <v>641</v>
      </c>
      <c r="D28" s="112"/>
      <c r="E28" s="112"/>
      <c r="F28" s="117" t="s">
        <v>37</v>
      </c>
      <c r="G28" s="102">
        <f>SUM(G29:G33)</f>
        <v>1327000</v>
      </c>
      <c r="H28" s="102">
        <f>SUM(H29:H33)</f>
        <v>6540000</v>
      </c>
      <c r="I28" s="102">
        <f>SUM(I29:I33)</f>
        <v>7867000</v>
      </c>
      <c r="J28" s="344">
        <f t="shared" si="0"/>
        <v>592.8409947249435</v>
      </c>
    </row>
    <row r="29" spans="3:10" s="113" customFormat="1" ht="14.25" customHeight="1">
      <c r="C29" s="115"/>
      <c r="D29" s="112">
        <v>6413</v>
      </c>
      <c r="E29" s="112"/>
      <c r="F29" s="116" t="s">
        <v>38</v>
      </c>
      <c r="G29" s="110">
        <v>0</v>
      </c>
      <c r="H29" s="110">
        <v>6500000</v>
      </c>
      <c r="I29" s="110">
        <f>G29+H29</f>
        <v>6500000</v>
      </c>
      <c r="J29" s="480"/>
    </row>
    <row r="30" spans="3:10" s="113" customFormat="1" ht="13.5">
      <c r="C30" s="115"/>
      <c r="D30" s="112">
        <v>6414</v>
      </c>
      <c r="E30" s="112"/>
      <c r="F30" s="116" t="s">
        <v>39</v>
      </c>
      <c r="G30" s="110">
        <v>1327000</v>
      </c>
      <c r="H30" s="110"/>
      <c r="I30" s="110">
        <f>G30+H30</f>
        <v>1327000</v>
      </c>
      <c r="J30" s="480">
        <f t="shared" si="0"/>
        <v>100</v>
      </c>
    </row>
    <row r="31" spans="3:10" s="113" customFormat="1" ht="13.5">
      <c r="C31" s="115"/>
      <c r="D31" s="112">
        <v>6415</v>
      </c>
      <c r="E31" s="112"/>
      <c r="F31" s="116" t="s">
        <v>102</v>
      </c>
      <c r="G31" s="110">
        <v>0</v>
      </c>
      <c r="H31" s="110">
        <v>40000</v>
      </c>
      <c r="I31" s="110">
        <f>G31+H31</f>
        <v>40000</v>
      </c>
      <c r="J31" s="480" t="e">
        <f t="shared" si="0"/>
        <v>#DIV/0!</v>
      </c>
    </row>
    <row r="32" spans="3:10" s="113" customFormat="1" ht="13.5" hidden="1">
      <c r="C32" s="115"/>
      <c r="D32" s="112">
        <v>6416</v>
      </c>
      <c r="E32" s="112"/>
      <c r="F32" s="116" t="s">
        <v>40</v>
      </c>
      <c r="G32" s="110">
        <v>0</v>
      </c>
      <c r="H32" s="110"/>
      <c r="I32" s="110"/>
      <c r="J32" s="344" t="e">
        <f t="shared" si="0"/>
        <v>#DIV/0!</v>
      </c>
    </row>
    <row r="33" spans="3:10" s="113" customFormat="1" ht="13.5" hidden="1">
      <c r="C33" s="115"/>
      <c r="D33" s="112">
        <v>6419</v>
      </c>
      <c r="E33" s="112"/>
      <c r="F33" s="118" t="s">
        <v>42</v>
      </c>
      <c r="G33" s="110">
        <v>0</v>
      </c>
      <c r="H33" s="110"/>
      <c r="I33" s="110"/>
      <c r="J33" s="344" t="e">
        <f t="shared" si="0"/>
        <v>#DIV/0!</v>
      </c>
    </row>
    <row r="34" spans="3:10" s="113" customFormat="1" ht="13.5">
      <c r="C34" s="111">
        <v>642</v>
      </c>
      <c r="D34" s="112"/>
      <c r="E34" s="112"/>
      <c r="F34" s="117" t="s">
        <v>43</v>
      </c>
      <c r="G34" s="102">
        <f>SUM(G35:G36)</f>
        <v>80000</v>
      </c>
      <c r="H34" s="102">
        <f>SUM(H35:H36)</f>
        <v>0</v>
      </c>
      <c r="I34" s="102">
        <f>SUM(I35:I36)</f>
        <v>80000</v>
      </c>
      <c r="J34" s="344">
        <f t="shared" si="0"/>
        <v>100</v>
      </c>
    </row>
    <row r="35" spans="3:10" s="113" customFormat="1" ht="13.5">
      <c r="C35" s="115"/>
      <c r="D35" s="112">
        <v>6422</v>
      </c>
      <c r="E35" s="112"/>
      <c r="F35" s="116" t="s">
        <v>44</v>
      </c>
      <c r="G35" s="110">
        <v>80000</v>
      </c>
      <c r="H35" s="110"/>
      <c r="I35" s="110">
        <f>G35+H35</f>
        <v>80000</v>
      </c>
      <c r="J35" s="480">
        <f t="shared" si="0"/>
        <v>100</v>
      </c>
    </row>
    <row r="36" spans="3:10" s="113" customFormat="1" ht="13.5" hidden="1">
      <c r="C36" s="115"/>
      <c r="D36" s="112">
        <v>6429</v>
      </c>
      <c r="E36" s="112"/>
      <c r="F36" s="118" t="s">
        <v>45</v>
      </c>
      <c r="G36" s="110">
        <v>0</v>
      </c>
      <c r="H36" s="110"/>
      <c r="I36" s="110"/>
      <c r="J36" s="344" t="e">
        <f t="shared" si="0"/>
        <v>#DIV/0!</v>
      </c>
    </row>
    <row r="37" spans="2:10" s="113" customFormat="1" ht="12.75" customHeight="1">
      <c r="B37" s="108">
        <v>65</v>
      </c>
      <c r="C37" s="111"/>
      <c r="D37" s="112"/>
      <c r="E37" s="112"/>
      <c r="F37" s="117" t="s">
        <v>46</v>
      </c>
      <c r="G37" s="102">
        <f>G38</f>
        <v>369102000</v>
      </c>
      <c r="H37" s="102">
        <f>H38</f>
        <v>36100000</v>
      </c>
      <c r="I37" s="102">
        <f>I38</f>
        <v>405202000</v>
      </c>
      <c r="J37" s="344">
        <f t="shared" si="0"/>
        <v>109.78049428071373</v>
      </c>
    </row>
    <row r="38" spans="3:10" s="113" customFormat="1" ht="13.5">
      <c r="C38" s="111">
        <v>652</v>
      </c>
      <c r="D38" s="112"/>
      <c r="E38" s="112"/>
      <c r="F38" s="117" t="s">
        <v>47</v>
      </c>
      <c r="G38" s="102">
        <f>SUM(G39)</f>
        <v>369102000</v>
      </c>
      <c r="H38" s="102">
        <f>SUM(H39)</f>
        <v>36100000</v>
      </c>
      <c r="I38" s="102">
        <f>SUM(I39)</f>
        <v>405202000</v>
      </c>
      <c r="J38" s="344">
        <f t="shared" si="0"/>
        <v>109.78049428071373</v>
      </c>
    </row>
    <row r="39" spans="3:10" s="113" customFormat="1" ht="13.5">
      <c r="C39" s="115"/>
      <c r="D39" s="112">
        <v>6526</v>
      </c>
      <c r="E39" s="112"/>
      <c r="F39" s="116" t="s">
        <v>48</v>
      </c>
      <c r="G39" s="110">
        <f>SUM(G40:G44)</f>
        <v>369102000</v>
      </c>
      <c r="H39" s="110">
        <f>SUM(H40:H44)</f>
        <v>36100000</v>
      </c>
      <c r="I39" s="110">
        <f>SUM(I40:I44)</f>
        <v>405202000</v>
      </c>
      <c r="J39" s="480">
        <f t="shared" si="0"/>
        <v>109.78049428071373</v>
      </c>
    </row>
    <row r="40" spans="3:10" s="113" customFormat="1" ht="13.5">
      <c r="C40" s="115"/>
      <c r="D40" s="112"/>
      <c r="E40" s="112">
        <v>65264</v>
      </c>
      <c r="F40" s="116" t="s">
        <v>103</v>
      </c>
      <c r="G40" s="110">
        <v>88924000</v>
      </c>
      <c r="H40" s="110"/>
      <c r="I40" s="110">
        <f>G40+H40</f>
        <v>88924000</v>
      </c>
      <c r="J40" s="480">
        <f t="shared" si="0"/>
        <v>100</v>
      </c>
    </row>
    <row r="41" spans="3:10" s="113" customFormat="1" ht="13.5">
      <c r="C41" s="115"/>
      <c r="D41" s="112"/>
      <c r="E41" s="112">
        <v>65265</v>
      </c>
      <c r="F41" s="116" t="s">
        <v>104</v>
      </c>
      <c r="G41" s="110">
        <v>121441000</v>
      </c>
      <c r="H41" s="110"/>
      <c r="I41" s="110">
        <f>G41+H41</f>
        <v>121441000</v>
      </c>
      <c r="J41" s="480">
        <f t="shared" si="0"/>
        <v>100</v>
      </c>
    </row>
    <row r="42" spans="3:17" s="113" customFormat="1" ht="13.5">
      <c r="C42" s="115"/>
      <c r="D42" s="112"/>
      <c r="E42" s="187">
        <v>65268</v>
      </c>
      <c r="F42" s="116" t="s">
        <v>105</v>
      </c>
      <c r="G42" s="110">
        <v>58531000</v>
      </c>
      <c r="H42" s="110"/>
      <c r="I42" s="110">
        <f>G42+H42</f>
        <v>58531000</v>
      </c>
      <c r="J42" s="480">
        <f t="shared" si="0"/>
        <v>100</v>
      </c>
      <c r="L42" s="109"/>
      <c r="M42" s="109"/>
      <c r="N42" s="109"/>
      <c r="O42" s="109"/>
      <c r="P42" s="109"/>
      <c r="Q42" s="109"/>
    </row>
    <row r="43" spans="3:10" s="113" customFormat="1" ht="13.5">
      <c r="C43" s="115"/>
      <c r="D43" s="112"/>
      <c r="E43" s="112">
        <v>65268</v>
      </c>
      <c r="F43" s="116" t="s">
        <v>166</v>
      </c>
      <c r="G43" s="110">
        <v>7300000</v>
      </c>
      <c r="H43" s="110">
        <v>2500000</v>
      </c>
      <c r="I43" s="110">
        <f>G43+H43</f>
        <v>9800000</v>
      </c>
      <c r="J43" s="480">
        <f t="shared" si="0"/>
        <v>134.24657534246575</v>
      </c>
    </row>
    <row r="44" spans="3:10" s="113" customFormat="1" ht="13.5">
      <c r="C44" s="115"/>
      <c r="D44" s="112"/>
      <c r="E44" s="112">
        <v>65269</v>
      </c>
      <c r="F44" s="116" t="s">
        <v>178</v>
      </c>
      <c r="G44" s="110">
        <v>92906000</v>
      </c>
      <c r="H44" s="110">
        <v>33600000</v>
      </c>
      <c r="I44" s="110">
        <f>G44+H44</f>
        <v>126506000</v>
      </c>
      <c r="J44" s="480">
        <f t="shared" si="0"/>
        <v>136.16558672206315</v>
      </c>
    </row>
    <row r="45" spans="2:10" s="113" customFormat="1" ht="26.25">
      <c r="B45" s="111">
        <v>66</v>
      </c>
      <c r="C45" s="111"/>
      <c r="D45" s="112"/>
      <c r="E45" s="112"/>
      <c r="F45" s="103" t="s">
        <v>106</v>
      </c>
      <c r="G45" s="102">
        <f>G46</f>
        <v>279000</v>
      </c>
      <c r="H45" s="102">
        <f>H46</f>
        <v>0</v>
      </c>
      <c r="I45" s="102">
        <f>I46</f>
        <v>279000</v>
      </c>
      <c r="J45" s="344">
        <f t="shared" si="0"/>
        <v>100</v>
      </c>
    </row>
    <row r="46" spans="3:10" s="113" customFormat="1" ht="13.5" customHeight="1">
      <c r="C46" s="111">
        <v>661</v>
      </c>
      <c r="D46" s="112"/>
      <c r="E46" s="112"/>
      <c r="F46" s="103" t="s">
        <v>303</v>
      </c>
      <c r="G46" s="102">
        <f>SUM(G47:G48)</f>
        <v>279000</v>
      </c>
      <c r="H46" s="102">
        <f>SUM(H47:H48)</f>
        <v>0</v>
      </c>
      <c r="I46" s="102">
        <f>SUM(I47:I48)</f>
        <v>279000</v>
      </c>
      <c r="J46" s="344">
        <f t="shared" si="0"/>
        <v>100</v>
      </c>
    </row>
    <row r="47" spans="3:10" s="113" customFormat="1" ht="13.5">
      <c r="C47" s="115"/>
      <c r="D47" s="112">
        <v>6614</v>
      </c>
      <c r="E47" s="112"/>
      <c r="F47" s="116" t="s">
        <v>108</v>
      </c>
      <c r="G47" s="110">
        <v>7000</v>
      </c>
      <c r="H47" s="110"/>
      <c r="I47" s="110">
        <f>G47+H47</f>
        <v>7000</v>
      </c>
      <c r="J47" s="480">
        <f t="shared" si="0"/>
        <v>100</v>
      </c>
    </row>
    <row r="48" spans="3:10" s="113" customFormat="1" ht="13.5">
      <c r="C48" s="115"/>
      <c r="D48" s="112">
        <v>6615</v>
      </c>
      <c r="E48" s="112"/>
      <c r="F48" s="116" t="s">
        <v>179</v>
      </c>
      <c r="G48" s="110">
        <v>272000</v>
      </c>
      <c r="H48" s="110"/>
      <c r="I48" s="110">
        <f>G48+H48</f>
        <v>272000</v>
      </c>
      <c r="J48" s="480">
        <f t="shared" si="0"/>
        <v>100</v>
      </c>
    </row>
    <row r="49" spans="3:10" s="113" customFormat="1" ht="13.5" hidden="1">
      <c r="C49" s="115"/>
      <c r="D49" s="112"/>
      <c r="E49" s="112"/>
      <c r="F49" s="103" t="s">
        <v>109</v>
      </c>
      <c r="G49" s="102">
        <f aca="true" t="shared" si="2" ref="G49:I50">G50</f>
        <v>0</v>
      </c>
      <c r="H49" s="102">
        <f t="shared" si="2"/>
        <v>0</v>
      </c>
      <c r="I49" s="102">
        <f t="shared" si="2"/>
        <v>0</v>
      </c>
      <c r="J49" s="344" t="e">
        <f t="shared" si="0"/>
        <v>#DIV/0!</v>
      </c>
    </row>
    <row r="50" spans="3:10" s="113" customFormat="1" ht="26.25" hidden="1">
      <c r="C50" s="119">
        <v>671</v>
      </c>
      <c r="D50" s="112"/>
      <c r="E50" s="112"/>
      <c r="F50" s="103" t="s">
        <v>110</v>
      </c>
      <c r="G50" s="102">
        <f t="shared" si="2"/>
        <v>0</v>
      </c>
      <c r="H50" s="102">
        <f t="shared" si="2"/>
        <v>0</v>
      </c>
      <c r="I50" s="102">
        <f t="shared" si="2"/>
        <v>0</v>
      </c>
      <c r="J50" s="344" t="e">
        <f t="shared" si="0"/>
        <v>#DIV/0!</v>
      </c>
    </row>
    <row r="51" spans="3:10" s="113" customFormat="1" ht="27" hidden="1">
      <c r="C51" s="115"/>
      <c r="D51" s="112"/>
      <c r="E51" s="112"/>
      <c r="F51" s="120" t="s">
        <v>146</v>
      </c>
      <c r="G51" s="110"/>
      <c r="H51" s="110"/>
      <c r="I51" s="110"/>
      <c r="J51" s="344" t="e">
        <f t="shared" si="0"/>
        <v>#DIV/0!</v>
      </c>
    </row>
    <row r="52" spans="3:10" s="113" customFormat="1" ht="13.5" hidden="1">
      <c r="C52" s="115"/>
      <c r="D52" s="112"/>
      <c r="E52" s="112"/>
      <c r="F52" s="116" t="s">
        <v>302</v>
      </c>
      <c r="G52" s="110"/>
      <c r="H52" s="110"/>
      <c r="I52" s="110"/>
      <c r="J52" s="344" t="e">
        <f t="shared" si="0"/>
        <v>#DIV/0!</v>
      </c>
    </row>
    <row r="53" spans="3:10" s="113" customFormat="1" ht="13.5" hidden="1">
      <c r="C53" s="115"/>
      <c r="D53" s="112"/>
      <c r="E53" s="112"/>
      <c r="F53" s="116" t="s">
        <v>300</v>
      </c>
      <c r="G53" s="110"/>
      <c r="H53" s="110"/>
      <c r="I53" s="110"/>
      <c r="J53" s="344" t="e">
        <f t="shared" si="0"/>
        <v>#DIV/0!</v>
      </c>
    </row>
    <row r="54" spans="3:10" s="113" customFormat="1" ht="13.5" hidden="1">
      <c r="C54" s="115"/>
      <c r="D54" s="112"/>
      <c r="E54" s="112"/>
      <c r="F54" s="116" t="s">
        <v>301</v>
      </c>
      <c r="G54" s="110"/>
      <c r="H54" s="110"/>
      <c r="I54" s="110"/>
      <c r="J54" s="344" t="e">
        <f t="shared" si="0"/>
        <v>#DIV/0!</v>
      </c>
    </row>
    <row r="55" spans="3:10" s="113" customFormat="1" ht="13.5" hidden="1">
      <c r="C55" s="115"/>
      <c r="D55" s="112"/>
      <c r="E55" s="112"/>
      <c r="F55" s="116" t="s">
        <v>116</v>
      </c>
      <c r="G55" s="110"/>
      <c r="H55" s="110"/>
      <c r="I55" s="110"/>
      <c r="J55" s="344" t="e">
        <f t="shared" si="0"/>
        <v>#DIV/0!</v>
      </c>
    </row>
    <row r="56" spans="3:10" s="113" customFormat="1" ht="13.5" hidden="1">
      <c r="C56" s="115"/>
      <c r="D56" s="112"/>
      <c r="E56" s="112"/>
      <c r="F56" s="116" t="s">
        <v>115</v>
      </c>
      <c r="G56" s="110"/>
      <c r="H56" s="110"/>
      <c r="I56" s="110"/>
      <c r="J56" s="344" t="e">
        <f t="shared" si="0"/>
        <v>#DIV/0!</v>
      </c>
    </row>
    <row r="57" spans="3:10" s="113" customFormat="1" ht="13.5" hidden="1">
      <c r="C57" s="115"/>
      <c r="D57" s="112"/>
      <c r="E57" s="112"/>
      <c r="F57" s="116" t="s">
        <v>299</v>
      </c>
      <c r="G57" s="110"/>
      <c r="H57" s="110"/>
      <c r="I57" s="110"/>
      <c r="J57" s="344" t="e">
        <f t="shared" si="0"/>
        <v>#DIV/0!</v>
      </c>
    </row>
    <row r="58" spans="2:10" s="113" customFormat="1" ht="13.5">
      <c r="B58" s="108">
        <v>68</v>
      </c>
      <c r="C58" s="111"/>
      <c r="D58" s="112"/>
      <c r="E58" s="112"/>
      <c r="F58" s="103" t="s">
        <v>174</v>
      </c>
      <c r="G58" s="102">
        <f>G59+G62</f>
        <v>42000</v>
      </c>
      <c r="H58" s="102">
        <f>H59+H62</f>
        <v>20000</v>
      </c>
      <c r="I58" s="102">
        <f>I59+I62</f>
        <v>62000</v>
      </c>
      <c r="J58" s="344"/>
    </row>
    <row r="59" spans="3:10" s="113" customFormat="1" ht="13.5">
      <c r="C59" s="111">
        <v>681</v>
      </c>
      <c r="D59" s="112"/>
      <c r="E59" s="112"/>
      <c r="F59" s="103" t="s">
        <v>175</v>
      </c>
      <c r="G59" s="102">
        <f aca="true" t="shared" si="3" ref="G59:I62">G60</f>
        <v>40000</v>
      </c>
      <c r="H59" s="102">
        <f t="shared" si="3"/>
        <v>20000</v>
      </c>
      <c r="I59" s="102">
        <f t="shared" si="3"/>
        <v>60000</v>
      </c>
      <c r="J59" s="344"/>
    </row>
    <row r="60" spans="3:10" s="113" customFormat="1" ht="13.5">
      <c r="C60" s="115"/>
      <c r="D60" s="112">
        <v>6819</v>
      </c>
      <c r="E60" s="112"/>
      <c r="F60" s="103" t="s">
        <v>176</v>
      </c>
      <c r="G60" s="102">
        <f t="shared" si="3"/>
        <v>40000</v>
      </c>
      <c r="H60" s="102">
        <f t="shared" si="3"/>
        <v>20000</v>
      </c>
      <c r="I60" s="102">
        <f t="shared" si="3"/>
        <v>60000</v>
      </c>
      <c r="J60" s="344"/>
    </row>
    <row r="61" spans="3:10" s="113" customFormat="1" ht="13.5">
      <c r="C61" s="115"/>
      <c r="D61" s="112"/>
      <c r="E61" s="112">
        <v>68191</v>
      </c>
      <c r="F61" s="116" t="s">
        <v>177</v>
      </c>
      <c r="G61" s="110">
        <v>40000</v>
      </c>
      <c r="H61" s="110">
        <v>20000</v>
      </c>
      <c r="I61" s="110">
        <f>G61+H61</f>
        <v>60000</v>
      </c>
      <c r="J61" s="344"/>
    </row>
    <row r="62" spans="3:10" s="113" customFormat="1" ht="13.5">
      <c r="C62" s="111">
        <v>683</v>
      </c>
      <c r="D62" s="114"/>
      <c r="E62" s="114"/>
      <c r="F62" s="103" t="s">
        <v>193</v>
      </c>
      <c r="G62" s="102">
        <f t="shared" si="3"/>
        <v>2000</v>
      </c>
      <c r="H62" s="102">
        <f t="shared" si="3"/>
        <v>0</v>
      </c>
      <c r="I62" s="102">
        <f t="shared" si="3"/>
        <v>2000</v>
      </c>
      <c r="J62" s="344"/>
    </row>
    <row r="63" spans="3:10" s="113" customFormat="1" ht="13.5">
      <c r="C63" s="111"/>
      <c r="D63" s="112">
        <v>6831</v>
      </c>
      <c r="E63" s="114"/>
      <c r="F63" s="103" t="s">
        <v>193</v>
      </c>
      <c r="G63" s="102">
        <f>G64</f>
        <v>2000</v>
      </c>
      <c r="H63" s="102">
        <f>H64</f>
        <v>0</v>
      </c>
      <c r="I63" s="102">
        <f>I64</f>
        <v>2000</v>
      </c>
      <c r="J63" s="344"/>
    </row>
    <row r="64" spans="3:10" s="113" customFormat="1" ht="13.5">
      <c r="C64" s="115"/>
      <c r="D64" s="112"/>
      <c r="E64" s="112">
        <v>68311</v>
      </c>
      <c r="F64" s="116" t="s">
        <v>193</v>
      </c>
      <c r="G64" s="110">
        <v>2000</v>
      </c>
      <c r="H64" s="110"/>
      <c r="I64" s="110">
        <f>G64+H64</f>
        <v>2000</v>
      </c>
      <c r="J64" s="344"/>
    </row>
    <row r="65" spans="1:10" s="113" customFormat="1" ht="26.25">
      <c r="A65" s="108">
        <v>7</v>
      </c>
      <c r="B65" s="108"/>
      <c r="C65" s="111"/>
      <c r="D65" s="114"/>
      <c r="E65" s="114"/>
      <c r="F65" s="103" t="s">
        <v>49</v>
      </c>
      <c r="G65" s="102">
        <f>G66+G69</f>
        <v>265000</v>
      </c>
      <c r="H65" s="102">
        <f>H66+H69</f>
        <v>0</v>
      </c>
      <c r="I65" s="102">
        <f>I66+I69</f>
        <v>265000</v>
      </c>
      <c r="J65" s="343">
        <f t="shared" si="0"/>
        <v>100</v>
      </c>
    </row>
    <row r="66" spans="1:10" s="113" customFormat="1" ht="26.25" hidden="1">
      <c r="A66" s="108"/>
      <c r="B66" s="108">
        <v>71</v>
      </c>
      <c r="C66" s="111"/>
      <c r="D66" s="114"/>
      <c r="E66" s="114"/>
      <c r="F66" s="103" t="s">
        <v>268</v>
      </c>
      <c r="G66" s="102">
        <f aca="true" t="shared" si="4" ref="G66:I67">G67</f>
        <v>0</v>
      </c>
      <c r="H66" s="102">
        <f t="shared" si="4"/>
        <v>0</v>
      </c>
      <c r="I66" s="102">
        <f t="shared" si="4"/>
        <v>0</v>
      </c>
      <c r="J66" s="344" t="e">
        <f t="shared" si="0"/>
        <v>#DIV/0!</v>
      </c>
    </row>
    <row r="67" spans="1:10" s="113" customFormat="1" ht="26.25" hidden="1">
      <c r="A67" s="108"/>
      <c r="B67" s="108"/>
      <c r="C67" s="111">
        <v>711</v>
      </c>
      <c r="D67" s="114"/>
      <c r="E67" s="114"/>
      <c r="F67" s="103" t="s">
        <v>269</v>
      </c>
      <c r="G67" s="102">
        <f t="shared" si="4"/>
        <v>0</v>
      </c>
      <c r="H67" s="102">
        <f t="shared" si="4"/>
        <v>0</v>
      </c>
      <c r="I67" s="102">
        <f t="shared" si="4"/>
        <v>0</v>
      </c>
      <c r="J67" s="344" t="e">
        <f t="shared" si="0"/>
        <v>#DIV/0!</v>
      </c>
    </row>
    <row r="68" spans="1:10" s="113" customFormat="1" ht="13.5" hidden="1">
      <c r="A68" s="108"/>
      <c r="B68" s="108"/>
      <c r="C68" s="111"/>
      <c r="D68" s="112">
        <v>7111</v>
      </c>
      <c r="E68" s="112"/>
      <c r="F68" s="116" t="s">
        <v>267</v>
      </c>
      <c r="G68" s="110">
        <v>0</v>
      </c>
      <c r="H68" s="110"/>
      <c r="I68" s="110"/>
      <c r="J68" s="344" t="e">
        <f t="shared" si="0"/>
        <v>#DIV/0!</v>
      </c>
    </row>
    <row r="69" spans="2:10" s="113" customFormat="1" ht="13.5">
      <c r="B69" s="108">
        <v>72</v>
      </c>
      <c r="C69" s="111"/>
      <c r="D69" s="114"/>
      <c r="E69" s="114"/>
      <c r="F69" s="103" t="s">
        <v>52</v>
      </c>
      <c r="G69" s="102">
        <f>G70+G73</f>
        <v>265000</v>
      </c>
      <c r="H69" s="102">
        <f>H70+H73</f>
        <v>0</v>
      </c>
      <c r="I69" s="102">
        <f>I70+I73</f>
        <v>265000</v>
      </c>
      <c r="J69" s="344">
        <f t="shared" si="0"/>
        <v>100</v>
      </c>
    </row>
    <row r="70" spans="3:10" s="113" customFormat="1" ht="13.5">
      <c r="C70" s="111">
        <v>721</v>
      </c>
      <c r="D70" s="114"/>
      <c r="E70" s="114"/>
      <c r="F70" s="103" t="s">
        <v>50</v>
      </c>
      <c r="G70" s="102">
        <f>SUM(G71:G72)</f>
        <v>265000</v>
      </c>
      <c r="H70" s="102">
        <f>SUM(H71:H72)</f>
        <v>0</v>
      </c>
      <c r="I70" s="102">
        <f>SUM(I71:I72)</f>
        <v>265000</v>
      </c>
      <c r="J70" s="344">
        <f t="shared" si="0"/>
        <v>100</v>
      </c>
    </row>
    <row r="71" spans="3:10" s="113" customFormat="1" ht="13.5">
      <c r="C71" s="115"/>
      <c r="D71" s="112">
        <v>7211</v>
      </c>
      <c r="E71" s="112"/>
      <c r="F71" s="116" t="s">
        <v>51</v>
      </c>
      <c r="G71" s="110">
        <v>265000</v>
      </c>
      <c r="H71" s="110"/>
      <c r="I71" s="110">
        <f>G71+H71</f>
        <v>265000</v>
      </c>
      <c r="J71" s="480">
        <f>I71/G71*100</f>
        <v>100</v>
      </c>
    </row>
    <row r="72" spans="3:10" s="113" customFormat="1" ht="13.5" hidden="1">
      <c r="C72" s="115"/>
      <c r="D72" s="112">
        <v>7212</v>
      </c>
      <c r="E72" s="112"/>
      <c r="F72" s="116" t="s">
        <v>123</v>
      </c>
      <c r="G72" s="110">
        <v>0</v>
      </c>
      <c r="H72" s="110"/>
      <c r="I72" s="110">
        <v>0</v>
      </c>
      <c r="J72" s="344" t="e">
        <f>I72/G72*100</f>
        <v>#DIV/0!</v>
      </c>
    </row>
    <row r="73" spans="3:10" s="113" customFormat="1" ht="13.5" hidden="1">
      <c r="C73" s="111">
        <v>723</v>
      </c>
      <c r="D73" s="112"/>
      <c r="E73" s="112"/>
      <c r="F73" s="103" t="s">
        <v>93</v>
      </c>
      <c r="G73" s="102">
        <f>G74</f>
        <v>0</v>
      </c>
      <c r="H73" s="102"/>
      <c r="I73" s="102">
        <f>I74</f>
        <v>0</v>
      </c>
      <c r="J73" s="344"/>
    </row>
    <row r="74" spans="3:10" s="69" customFormat="1" ht="13.5" hidden="1">
      <c r="C74" s="115"/>
      <c r="D74" s="112">
        <v>7231</v>
      </c>
      <c r="E74" s="112"/>
      <c r="F74" s="116" t="s">
        <v>92</v>
      </c>
      <c r="G74" s="110">
        <v>0</v>
      </c>
      <c r="H74" s="110"/>
      <c r="I74" s="110"/>
      <c r="J74" s="344"/>
    </row>
  </sheetData>
  <sheetProtection/>
  <mergeCells count="2">
    <mergeCell ref="A1:I1"/>
    <mergeCell ref="A2:I2"/>
  </mergeCells>
  <printOptions horizontalCentered="1"/>
  <pageMargins left="0.31" right="0.39" top="0.52" bottom="0.64" header="0.29" footer="0.36"/>
  <pageSetup firstPageNumber="2" useFirstPageNumber="1" fitToHeight="0" fitToWidth="1" horizontalDpi="600" verticalDpi="600" orientation="portrait" paperSize="9" scale="72" r:id="rId1"/>
  <ignoredErrors>
    <ignoredError sqref="G5:G7 G11:G12 G69:G70 G37:G39 G23 G59:G60 G19 G45:G46 G4 I4 I34 I5:I7 I37:I39 I45:I46 G14 G16:G17 G27 G49:G57 I49:I57 G62:G63 G65:G67 G73" formula="1"/>
    <ignoredError sqref="I11:I12 I23 I19 I65:I67 I69:I70 I73 I59:I60 I14 I16:I17 I27 I62:I63" evalError="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SheetLayoutView="100" zoomScalePageLayoutView="0" workbookViewId="0" topLeftCell="A1">
      <selection activeCell="M15" sqref="M15"/>
    </sheetView>
  </sheetViews>
  <sheetFormatPr defaultColWidth="11.421875" defaultRowHeight="12.75"/>
  <cols>
    <col min="1" max="1" width="4.28125" style="53" customWidth="1"/>
    <col min="2" max="3" width="5.57421875" style="53" customWidth="1"/>
    <col min="4" max="4" width="5.28125" style="54" customWidth="1"/>
    <col min="5" max="5" width="58.57421875" style="88" customWidth="1"/>
    <col min="6" max="7" width="14.140625" style="53" customWidth="1"/>
    <col min="8" max="8" width="15.7109375" style="53" customWidth="1"/>
    <col min="9" max="9" width="8.8515625" style="53" customWidth="1"/>
    <col min="10" max="16384" width="11.421875" style="53" customWidth="1"/>
  </cols>
  <sheetData>
    <row r="1" spans="1:9" ht="44.25" customHeight="1">
      <c r="A1" s="514" t="s">
        <v>211</v>
      </c>
      <c r="B1" s="514"/>
      <c r="C1" s="514"/>
      <c r="D1" s="514"/>
      <c r="E1" s="514"/>
      <c r="F1" s="514"/>
      <c r="G1" s="514"/>
      <c r="H1" s="514"/>
      <c r="I1" s="374" t="s">
        <v>305</v>
      </c>
    </row>
    <row r="2" spans="1:9" s="3" customFormat="1" ht="44.25" customHeight="1">
      <c r="A2" s="144" t="s">
        <v>212</v>
      </c>
      <c r="B2" s="156" t="s">
        <v>3</v>
      </c>
      <c r="C2" s="156" t="s">
        <v>2</v>
      </c>
      <c r="D2" s="156" t="s">
        <v>4</v>
      </c>
      <c r="E2" s="148"/>
      <c r="F2" s="157" t="s">
        <v>315</v>
      </c>
      <c r="G2" s="157" t="s">
        <v>317</v>
      </c>
      <c r="H2" s="157" t="s">
        <v>318</v>
      </c>
      <c r="I2" s="157" t="s">
        <v>316</v>
      </c>
    </row>
    <row r="3" spans="1:9" ht="24" customHeight="1">
      <c r="A3" s="91"/>
      <c r="B3" s="39"/>
      <c r="C3" s="39"/>
      <c r="D3" s="39"/>
      <c r="E3" s="70" t="s">
        <v>74</v>
      </c>
      <c r="F3" s="87">
        <f>F7-F12</f>
        <v>-107554174</v>
      </c>
      <c r="G3" s="87">
        <f>G7-G12</f>
        <v>92524174</v>
      </c>
      <c r="H3" s="87">
        <f>H7-H12</f>
        <v>-15030000</v>
      </c>
      <c r="I3" s="185">
        <f>H3/F3*100</f>
        <v>13.97435305486145</v>
      </c>
    </row>
    <row r="4" spans="1:10" ht="13.5">
      <c r="A4" s="91"/>
      <c r="B4" s="39"/>
      <c r="C4" s="39"/>
      <c r="D4" s="39"/>
      <c r="E4" s="375" t="s">
        <v>308</v>
      </c>
      <c r="F4" s="395">
        <v>162666040</v>
      </c>
      <c r="G4" s="395"/>
      <c r="H4" s="395">
        <f>G4+F4</f>
        <v>162666040</v>
      </c>
      <c r="I4" s="191">
        <f aca="true" t="shared" si="0" ref="I4:I15">H4/F4*100</f>
        <v>100</v>
      </c>
      <c r="J4" s="398"/>
    </row>
    <row r="5" spans="1:10" s="132" customFormat="1" ht="12" customHeight="1">
      <c r="A5" s="121"/>
      <c r="B5" s="123"/>
      <c r="C5" s="123"/>
      <c r="D5" s="124"/>
      <c r="E5" s="375" t="s">
        <v>309</v>
      </c>
      <c r="F5" s="89">
        <f>-(F7-F12+F4+bilanca!F13)</f>
        <v>-162666040</v>
      </c>
      <c r="G5" s="89">
        <f>-(G7-G12+G4+bilanca!G13)</f>
        <v>0</v>
      </c>
      <c r="H5" s="89">
        <f>-(H7-H12+H4+bilanca!H13)</f>
        <v>-162666040</v>
      </c>
      <c r="I5" s="191">
        <f t="shared" si="0"/>
        <v>100</v>
      </c>
      <c r="J5" s="396"/>
    </row>
    <row r="6" spans="1:9" s="132" customFormat="1" ht="12" customHeight="1">
      <c r="A6" s="121"/>
      <c r="B6" s="123"/>
      <c r="C6" s="123"/>
      <c r="D6" s="124"/>
      <c r="E6" s="375"/>
      <c r="F6" s="89"/>
      <c r="G6" s="89"/>
      <c r="H6" s="89"/>
      <c r="I6" s="185"/>
    </row>
    <row r="7" spans="1:9" s="132" customFormat="1" ht="25.5" hidden="1">
      <c r="A7" s="121">
        <v>8</v>
      </c>
      <c r="B7" s="123"/>
      <c r="C7" s="123"/>
      <c r="D7" s="133"/>
      <c r="E7" s="103" t="s">
        <v>30</v>
      </c>
      <c r="F7" s="92">
        <f aca="true" t="shared" si="1" ref="F7:H9">F8</f>
        <v>0</v>
      </c>
      <c r="G7" s="92"/>
      <c r="H7" s="92">
        <f t="shared" si="1"/>
        <v>0</v>
      </c>
      <c r="I7" s="185"/>
    </row>
    <row r="8" spans="1:9" s="132" customFormat="1" ht="12.75" hidden="1">
      <c r="A8" s="121"/>
      <c r="B8" s="134">
        <v>84</v>
      </c>
      <c r="C8" s="134"/>
      <c r="D8" s="133"/>
      <c r="E8" s="103" t="s">
        <v>260</v>
      </c>
      <c r="F8" s="92">
        <f t="shared" si="1"/>
        <v>0</v>
      </c>
      <c r="G8" s="92"/>
      <c r="H8" s="92">
        <f t="shared" si="1"/>
        <v>0</v>
      </c>
      <c r="I8" s="185"/>
    </row>
    <row r="9" spans="1:9" s="132" customFormat="1" ht="12.75" hidden="1">
      <c r="A9" s="121"/>
      <c r="B9" s="123"/>
      <c r="C9" s="133">
        <v>847</v>
      </c>
      <c r="D9" s="133"/>
      <c r="E9" s="103" t="s">
        <v>261</v>
      </c>
      <c r="F9" s="92">
        <f t="shared" si="1"/>
        <v>0</v>
      </c>
      <c r="G9" s="92"/>
      <c r="H9" s="92">
        <f t="shared" si="1"/>
        <v>0</v>
      </c>
      <c r="I9" s="185"/>
    </row>
    <row r="10" spans="1:9" s="132" customFormat="1" ht="17.25" customHeight="1" hidden="1">
      <c r="A10" s="121"/>
      <c r="B10" s="124"/>
      <c r="C10" s="124"/>
      <c r="D10" s="135">
        <v>8471</v>
      </c>
      <c r="E10" s="136" t="s">
        <v>262</v>
      </c>
      <c r="F10" s="89"/>
      <c r="G10" s="89"/>
      <c r="H10" s="89"/>
      <c r="I10" s="185"/>
    </row>
    <row r="11" spans="1:9" s="132" customFormat="1" ht="15" customHeight="1" hidden="1">
      <c r="A11" s="137"/>
      <c r="B11" s="123"/>
      <c r="C11" s="123"/>
      <c r="D11" s="123"/>
      <c r="E11" s="117"/>
      <c r="F11" s="92"/>
      <c r="G11" s="92"/>
      <c r="H11" s="92"/>
      <c r="I11" s="185"/>
    </row>
    <row r="12" spans="1:9" ht="24" customHeight="1">
      <c r="A12" s="121">
        <v>5</v>
      </c>
      <c r="B12" s="123"/>
      <c r="C12" s="123"/>
      <c r="D12" s="133"/>
      <c r="E12" s="103" t="s">
        <v>263</v>
      </c>
      <c r="F12" s="92">
        <f aca="true" t="shared" si="2" ref="F12:H14">F13</f>
        <v>107554174</v>
      </c>
      <c r="G12" s="92">
        <f t="shared" si="2"/>
        <v>-92524174</v>
      </c>
      <c r="H12" s="92">
        <f t="shared" si="2"/>
        <v>15030000</v>
      </c>
      <c r="I12" s="185">
        <f t="shared" si="0"/>
        <v>13.97435305486145</v>
      </c>
    </row>
    <row r="13" spans="1:9" ht="12.75">
      <c r="A13" s="121"/>
      <c r="B13" s="134">
        <v>54</v>
      </c>
      <c r="C13" s="134"/>
      <c r="D13" s="133"/>
      <c r="E13" s="103" t="s">
        <v>264</v>
      </c>
      <c r="F13" s="92">
        <f t="shared" si="2"/>
        <v>107554174</v>
      </c>
      <c r="G13" s="92">
        <f t="shared" si="2"/>
        <v>-92524174</v>
      </c>
      <c r="H13" s="92">
        <f t="shared" si="2"/>
        <v>15030000</v>
      </c>
      <c r="I13" s="185">
        <f t="shared" si="0"/>
        <v>13.97435305486145</v>
      </c>
    </row>
    <row r="14" spans="1:9" ht="12.75">
      <c r="A14" s="121"/>
      <c r="B14" s="123"/>
      <c r="C14" s="133">
        <v>547</v>
      </c>
      <c r="D14" s="133"/>
      <c r="E14" s="103" t="s">
        <v>265</v>
      </c>
      <c r="F14" s="92">
        <f t="shared" si="2"/>
        <v>107554174</v>
      </c>
      <c r="G14" s="92">
        <f t="shared" si="2"/>
        <v>-92524174</v>
      </c>
      <c r="H14" s="92">
        <f t="shared" si="2"/>
        <v>15030000</v>
      </c>
      <c r="I14" s="185">
        <f t="shared" si="0"/>
        <v>13.97435305486145</v>
      </c>
    </row>
    <row r="15" spans="4:9" ht="13.5">
      <c r="D15" s="190">
        <v>5471</v>
      </c>
      <c r="E15" s="143" t="s">
        <v>266</v>
      </c>
      <c r="F15" s="89">
        <f>'posebni dio '!C186</f>
        <v>107554174</v>
      </c>
      <c r="G15" s="89">
        <f>'posebni dio '!D186</f>
        <v>-92524174</v>
      </c>
      <c r="H15" s="89">
        <f>'posebni dio '!E186</f>
        <v>15030000</v>
      </c>
      <c r="I15" s="191">
        <f t="shared" si="0"/>
        <v>13.97435305486145</v>
      </c>
    </row>
  </sheetData>
  <sheetProtection/>
  <mergeCells count="1">
    <mergeCell ref="A1:H1"/>
  </mergeCells>
  <printOptions horizontalCentered="1"/>
  <pageMargins left="0.42" right="0.43" top="0.56" bottom="0.5905511811023623" header="0.32" footer="0.31496062992125984"/>
  <pageSetup firstPageNumber="7" useFirstPageNumber="1"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1"/>
  <sheetViews>
    <sheetView workbookViewId="0" topLeftCell="A1">
      <selection activeCell="K5" sqref="K5:O15"/>
    </sheetView>
  </sheetViews>
  <sheetFormatPr defaultColWidth="11.421875" defaultRowHeight="12.75"/>
  <cols>
    <col min="1" max="1" width="4.8515625" style="0" customWidth="1"/>
    <col min="2" max="2" width="5.140625" style="0" customWidth="1"/>
    <col min="3" max="3" width="5.57421875" style="38" customWidth="1"/>
    <col min="4" max="4" width="6.140625" style="40" bestFit="1" customWidth="1"/>
    <col min="5" max="5" width="57.28125" style="0" customWidth="1"/>
    <col min="6" max="6" width="17.140625" style="0" customWidth="1"/>
    <col min="7" max="7" width="16.140625" style="0" customWidth="1"/>
    <col min="8" max="8" width="14.7109375" style="0" customWidth="1"/>
    <col min="9" max="9" width="10.00390625" style="0" customWidth="1"/>
    <col min="10" max="10" width="11.421875" style="0" customWidth="1"/>
    <col min="11" max="11" width="14.28125" style="481" bestFit="1" customWidth="1"/>
    <col min="12" max="12" width="12.57421875" style="481" bestFit="1" customWidth="1"/>
  </cols>
  <sheetData>
    <row r="1" spans="1:9" ht="24.75" customHeight="1">
      <c r="A1" s="522" t="s">
        <v>210</v>
      </c>
      <c r="B1" s="522"/>
      <c r="C1" s="522"/>
      <c r="D1" s="522"/>
      <c r="E1" s="522"/>
      <c r="F1" s="522"/>
      <c r="G1" s="522"/>
      <c r="H1" s="522"/>
      <c r="I1" s="91" t="s">
        <v>305</v>
      </c>
    </row>
    <row r="2" spans="1:12" s="3" customFormat="1" ht="38.25">
      <c r="A2" s="144" t="s">
        <v>212</v>
      </c>
      <c r="B2" s="144" t="s">
        <v>3</v>
      </c>
      <c r="C2" s="155" t="s">
        <v>2</v>
      </c>
      <c r="D2" s="156" t="s">
        <v>4</v>
      </c>
      <c r="E2" s="145" t="s">
        <v>75</v>
      </c>
      <c r="F2" s="157" t="s">
        <v>315</v>
      </c>
      <c r="G2" s="157" t="s">
        <v>317</v>
      </c>
      <c r="H2" s="157" t="s">
        <v>318</v>
      </c>
      <c r="I2" s="157" t="s">
        <v>316</v>
      </c>
      <c r="K2" s="394"/>
      <c r="L2" s="394"/>
    </row>
    <row r="3" spans="3:12" s="3" customFormat="1" ht="21" customHeight="1">
      <c r="C3" s="158"/>
      <c r="D3" s="158"/>
      <c r="E3" s="96" t="s">
        <v>187</v>
      </c>
      <c r="F3" s="189">
        <f>F4+F77</f>
        <v>4959294985</v>
      </c>
      <c r="G3" s="189">
        <f>G4+G77</f>
        <v>135340284</v>
      </c>
      <c r="H3" s="189">
        <f>H4+H77</f>
        <v>5094635269</v>
      </c>
      <c r="I3" s="101">
        <f>H3/F3*100</f>
        <v>102.72902266167576</v>
      </c>
      <c r="K3" s="394"/>
      <c r="L3" s="394"/>
    </row>
    <row r="4" spans="1:12" s="113" customFormat="1" ht="20.25" customHeight="1">
      <c r="A4" s="108">
        <v>3</v>
      </c>
      <c r="C4" s="121"/>
      <c r="D4" s="159"/>
      <c r="E4" s="160" t="s">
        <v>53</v>
      </c>
      <c r="F4" s="92">
        <f>F5+F15+F48+F55+F61+F68</f>
        <v>4934460985</v>
      </c>
      <c r="G4" s="92">
        <f>G5+G15+G48+G55+G61+G68</f>
        <v>144587284</v>
      </c>
      <c r="H4" s="92">
        <f>H5+H15+H48+H55+H61+H68</f>
        <v>5079048269</v>
      </c>
      <c r="I4" s="101">
        <f aca="true" t="shared" si="0" ref="I4:I67">H4/F4*100</f>
        <v>102.93015355556612</v>
      </c>
      <c r="K4" s="482"/>
      <c r="L4" s="482"/>
    </row>
    <row r="5" spans="2:12" s="113" customFormat="1" ht="13.5" customHeight="1">
      <c r="B5" s="123">
        <v>31</v>
      </c>
      <c r="C5" s="123"/>
      <c r="D5" s="161"/>
      <c r="E5" s="162" t="s">
        <v>54</v>
      </c>
      <c r="F5" s="92">
        <f>F6+F10+F12</f>
        <v>45839747</v>
      </c>
      <c r="G5" s="92">
        <f>G6+G10+G12</f>
        <v>2459110</v>
      </c>
      <c r="H5" s="92">
        <f>H6+H10+H12</f>
        <v>48298857</v>
      </c>
      <c r="I5" s="101">
        <f t="shared" si="0"/>
        <v>105.36458021899642</v>
      </c>
      <c r="K5" s="482"/>
      <c r="L5" s="482"/>
    </row>
    <row r="6" spans="3:12" s="113" customFormat="1" ht="14.25">
      <c r="C6" s="123">
        <v>311</v>
      </c>
      <c r="D6" s="161"/>
      <c r="E6" s="78" t="s">
        <v>55</v>
      </c>
      <c r="F6" s="92">
        <f>SUM(F7:F9)</f>
        <v>38110657</v>
      </c>
      <c r="G6" s="92">
        <f>SUM(G7:G9)</f>
        <v>1813200</v>
      </c>
      <c r="H6" s="92">
        <f>SUM(H7:H9)</f>
        <v>39923857</v>
      </c>
      <c r="I6" s="101">
        <f t="shared" si="0"/>
        <v>104.75772432891934</v>
      </c>
      <c r="K6" s="483"/>
      <c r="L6" s="482"/>
    </row>
    <row r="7" spans="3:12" s="113" customFormat="1" ht="13.5">
      <c r="C7" s="124"/>
      <c r="D7" s="125">
        <v>3111</v>
      </c>
      <c r="E7" s="126" t="s">
        <v>56</v>
      </c>
      <c r="F7" s="89">
        <f>'posebni dio '!C69+'posebni dio '!C220+'posebni dio '!C288+'posebni dio '!C306+'posebni dio '!C324</f>
        <v>33170157</v>
      </c>
      <c r="G7" s="89">
        <f>'posebni dio '!D69+'posebni dio '!D220+'posebni dio '!D288+'posebni dio '!D306+'posebni dio '!D324</f>
        <v>1733200</v>
      </c>
      <c r="H7" s="89">
        <f>'posebni dio '!E69+'posebni dio '!E220+'posebni dio '!E288+'posebni dio '!E306+'posebni dio '!E324</f>
        <v>34903357</v>
      </c>
      <c r="I7" s="479">
        <f t="shared" si="0"/>
        <v>105.22517876535827</v>
      </c>
      <c r="K7" s="482"/>
      <c r="L7" s="482"/>
    </row>
    <row r="8" spans="3:12" s="113" customFormat="1" ht="13.5">
      <c r="C8" s="124"/>
      <c r="D8" s="125">
        <v>3113</v>
      </c>
      <c r="E8" s="126" t="s">
        <v>57</v>
      </c>
      <c r="F8" s="89">
        <f>'posebni dio '!C70+'posebni dio '!C221</f>
        <v>203500</v>
      </c>
      <c r="G8" s="89">
        <f>'posebni dio '!D70+'posebni dio '!D221</f>
        <v>63000</v>
      </c>
      <c r="H8" s="89">
        <f>'posebni dio '!E70+'posebni dio '!E221</f>
        <v>266500</v>
      </c>
      <c r="I8" s="479">
        <f t="shared" si="0"/>
        <v>130.95823095823096</v>
      </c>
      <c r="K8" s="482"/>
      <c r="L8" s="482"/>
    </row>
    <row r="9" spans="3:12" s="113" customFormat="1" ht="13.5">
      <c r="C9" s="124"/>
      <c r="D9" s="125">
        <v>3114</v>
      </c>
      <c r="E9" s="126" t="s">
        <v>136</v>
      </c>
      <c r="F9" s="89">
        <f>'posebni dio '!C71+'posebni dio '!C222</f>
        <v>4737000</v>
      </c>
      <c r="G9" s="89">
        <f>'posebni dio '!D71+'posebni dio '!D222</f>
        <v>17000</v>
      </c>
      <c r="H9" s="89">
        <f>'posebni dio '!E71+'posebni dio '!E222</f>
        <v>4754000</v>
      </c>
      <c r="I9" s="479">
        <f t="shared" si="0"/>
        <v>100.35887692632468</v>
      </c>
      <c r="K9" s="482"/>
      <c r="L9" s="482"/>
    </row>
    <row r="10" spans="3:12" s="113" customFormat="1" ht="13.5">
      <c r="C10" s="123">
        <v>312</v>
      </c>
      <c r="D10" s="161"/>
      <c r="E10" s="162" t="s">
        <v>58</v>
      </c>
      <c r="F10" s="92">
        <f>F11</f>
        <v>1632000</v>
      </c>
      <c r="G10" s="92">
        <f>G11</f>
        <v>445000</v>
      </c>
      <c r="H10" s="92">
        <f>H11</f>
        <v>2077000</v>
      </c>
      <c r="I10" s="101">
        <f t="shared" si="0"/>
        <v>127.2671568627451</v>
      </c>
      <c r="K10" s="482"/>
      <c r="L10" s="482"/>
    </row>
    <row r="11" spans="3:12" s="113" customFormat="1" ht="13.5">
      <c r="C11" s="124"/>
      <c r="D11" s="125">
        <v>3121</v>
      </c>
      <c r="E11" s="126" t="s">
        <v>58</v>
      </c>
      <c r="F11" s="89">
        <f>'posebni dio '!C73+'posebni dio '!C224</f>
        <v>1632000</v>
      </c>
      <c r="G11" s="89">
        <f>'posebni dio '!D73+'posebni dio '!D224</f>
        <v>445000</v>
      </c>
      <c r="H11" s="89">
        <f>'posebni dio '!E73+'posebni dio '!E224</f>
        <v>2077000</v>
      </c>
      <c r="I11" s="479">
        <f t="shared" si="0"/>
        <v>127.2671568627451</v>
      </c>
      <c r="K11" s="482"/>
      <c r="L11" s="482"/>
    </row>
    <row r="12" spans="3:12" s="113" customFormat="1" ht="13.5">
      <c r="C12" s="123">
        <v>313</v>
      </c>
      <c r="D12" s="161"/>
      <c r="E12" s="162" t="s">
        <v>59</v>
      </c>
      <c r="F12" s="92">
        <f>F13+F14</f>
        <v>6097090</v>
      </c>
      <c r="G12" s="92">
        <f>G13+G14</f>
        <v>200910</v>
      </c>
      <c r="H12" s="92">
        <f>H13+H14</f>
        <v>6298000</v>
      </c>
      <c r="I12" s="101">
        <f t="shared" si="0"/>
        <v>103.29517851958884</v>
      </c>
      <c r="K12" s="482"/>
      <c r="L12" s="482"/>
    </row>
    <row r="13" spans="3:13" s="113" customFormat="1" ht="13.5">
      <c r="C13" s="124"/>
      <c r="D13" s="125">
        <v>3132</v>
      </c>
      <c r="E13" s="126" t="s">
        <v>95</v>
      </c>
      <c r="F13" s="89">
        <f>'posebni dio '!C75+'posebni dio '!C226+'posebni dio '!C290+'posebni dio '!C308+'posebni dio '!C326</f>
        <v>6097090</v>
      </c>
      <c r="G13" s="89">
        <f>'posebni dio '!D75+'posebni dio '!D226+'posebni dio '!D290+'posebni dio '!D308+'posebni dio '!D326</f>
        <v>199910</v>
      </c>
      <c r="H13" s="89">
        <f>'posebni dio '!E75+'posebni dio '!E226+'posebni dio '!E290+'posebni dio '!E308+'posebni dio '!E326</f>
        <v>6297000</v>
      </c>
      <c r="I13" s="479">
        <f t="shared" si="0"/>
        <v>103.278777252755</v>
      </c>
      <c r="K13" s="482"/>
      <c r="L13" s="482"/>
      <c r="M13" s="109"/>
    </row>
    <row r="14" spans="3:12" s="113" customFormat="1" ht="13.5">
      <c r="C14" s="124"/>
      <c r="D14" s="163">
        <v>3133</v>
      </c>
      <c r="E14" s="164" t="s">
        <v>98</v>
      </c>
      <c r="F14" s="89">
        <f>'posebni dio '!C76+'posebni dio '!C227+'posebni dio '!C291+'posebni dio '!C309+'posebni dio '!C327</f>
        <v>0</v>
      </c>
      <c r="G14" s="89">
        <f>'posebni dio '!D76+'posebni dio '!D227+'posebni dio '!D291+'posebni dio '!D309+'posebni dio '!D327</f>
        <v>1000</v>
      </c>
      <c r="H14" s="89">
        <f>'posebni dio '!E76+'posebni dio '!E227+'posebni dio '!E291+'posebni dio '!E309+'posebni dio '!E327</f>
        <v>1000</v>
      </c>
      <c r="I14" s="479" t="e">
        <f t="shared" si="0"/>
        <v>#DIV/0!</v>
      </c>
      <c r="K14" s="482"/>
      <c r="L14" s="482"/>
    </row>
    <row r="15" spans="2:13" s="113" customFormat="1" ht="13.5" customHeight="1">
      <c r="B15" s="123">
        <v>32</v>
      </c>
      <c r="C15" s="123"/>
      <c r="D15" s="161"/>
      <c r="E15" s="165" t="s">
        <v>5</v>
      </c>
      <c r="F15" s="92">
        <f>F16+F21+F27+F37+F39</f>
        <v>17483275</v>
      </c>
      <c r="G15" s="92">
        <f>G16+G21+G27+G37+G39</f>
        <v>-1393800</v>
      </c>
      <c r="H15" s="92">
        <f>H16+H21+H27+H37+H39</f>
        <v>16089475</v>
      </c>
      <c r="I15" s="101">
        <f t="shared" si="0"/>
        <v>92.02780943501719</v>
      </c>
      <c r="K15" s="482"/>
      <c r="L15" s="482"/>
      <c r="M15" s="109"/>
    </row>
    <row r="16" spans="3:12" s="113" customFormat="1" ht="13.5">
      <c r="C16" s="123">
        <v>321</v>
      </c>
      <c r="D16" s="161"/>
      <c r="E16" s="165" t="s">
        <v>9</v>
      </c>
      <c r="F16" s="92">
        <f>SUM(F17:F20)</f>
        <v>1393275</v>
      </c>
      <c r="G16" s="92">
        <f>SUM(G17:G20)</f>
        <v>105000</v>
      </c>
      <c r="H16" s="92">
        <f>SUM(H17:H20)</f>
        <v>1498275</v>
      </c>
      <c r="I16" s="101">
        <f t="shared" si="0"/>
        <v>107.53620067825807</v>
      </c>
      <c r="K16" s="482"/>
      <c r="L16" s="482"/>
    </row>
    <row r="17" spans="3:12" s="113" customFormat="1" ht="13.5">
      <c r="C17" s="123"/>
      <c r="D17" s="125">
        <v>3211</v>
      </c>
      <c r="E17" s="166" t="s">
        <v>60</v>
      </c>
      <c r="F17" s="89">
        <f>'posebni dio '!C79+'posebni dio '!C230+'posebni dio '!C294+'posebni dio '!C312+'posebni dio '!C330+'posebni dio '!C343+'posebni dio '!C284</f>
        <v>122275</v>
      </c>
      <c r="G17" s="89">
        <f>'posebni dio '!D79+'posebni dio '!D230+'posebni dio '!D294+'posebni dio '!D312+'posebni dio '!D330+'posebni dio '!D343+'posebni dio '!D284</f>
        <v>5000</v>
      </c>
      <c r="H17" s="89">
        <f>'posebni dio '!E79+'posebni dio '!E230+'posebni dio '!E294+'posebni dio '!E312+'posebni dio '!E330+'posebni dio '!E343+'posebni dio '!E284</f>
        <v>127275</v>
      </c>
      <c r="I17" s="479">
        <f t="shared" si="0"/>
        <v>104.08914332447353</v>
      </c>
      <c r="K17" s="482"/>
      <c r="L17" s="482"/>
    </row>
    <row r="18" spans="3:12" s="113" customFormat="1" ht="13.5">
      <c r="C18" s="123"/>
      <c r="D18" s="125">
        <v>3212</v>
      </c>
      <c r="E18" s="167" t="s">
        <v>61</v>
      </c>
      <c r="F18" s="89">
        <f>'posebni dio '!C80+'posebni dio '!C231</f>
        <v>1221000</v>
      </c>
      <c r="G18" s="89">
        <f>'posebni dio '!D80+'posebni dio '!D231</f>
        <v>95000</v>
      </c>
      <c r="H18" s="89">
        <f>'posebni dio '!E80+'posebni dio '!E231</f>
        <v>1316000</v>
      </c>
      <c r="I18" s="479">
        <f t="shared" si="0"/>
        <v>107.78050778050779</v>
      </c>
      <c r="K18" s="482"/>
      <c r="L18" s="482"/>
    </row>
    <row r="19" spans="3:12" s="113" customFormat="1" ht="13.5">
      <c r="C19" s="123"/>
      <c r="D19" s="168" t="s">
        <v>7</v>
      </c>
      <c r="E19" s="166" t="s">
        <v>8</v>
      </c>
      <c r="F19" s="89">
        <f>'posebni dio '!C81+'posebni dio '!C232+'posebni dio '!C295+'posebni dio '!C313+'posebni dio '!C331</f>
        <v>36000</v>
      </c>
      <c r="G19" s="89">
        <f>'posebni dio '!D81+'posebni dio '!D232+'posebni dio '!D295+'posebni dio '!D313+'posebni dio '!D331</f>
        <v>-2000</v>
      </c>
      <c r="H19" s="89">
        <f>'posebni dio '!E81+'posebni dio '!E232+'posebni dio '!E295+'posebni dio '!E313+'posebni dio '!E331</f>
        <v>34000</v>
      </c>
      <c r="I19" s="479">
        <f t="shared" si="0"/>
        <v>94.44444444444444</v>
      </c>
      <c r="K19" s="482"/>
      <c r="L19" s="482"/>
    </row>
    <row r="20" spans="3:12" s="113" customFormat="1" ht="13.5">
      <c r="C20" s="123"/>
      <c r="D20" s="168" t="s">
        <v>137</v>
      </c>
      <c r="E20" s="166" t="s">
        <v>138</v>
      </c>
      <c r="F20" s="89">
        <f>'posebni dio '!C82+'posebni dio '!C233</f>
        <v>14000</v>
      </c>
      <c r="G20" s="89">
        <f>'posebni dio '!D82+'posebni dio '!D233</f>
        <v>7000</v>
      </c>
      <c r="H20" s="89">
        <f>'posebni dio '!E82+'posebni dio '!E233</f>
        <v>21000</v>
      </c>
      <c r="I20" s="479">
        <f t="shared" si="0"/>
        <v>150</v>
      </c>
      <c r="K20" s="482"/>
      <c r="L20" s="482"/>
    </row>
    <row r="21" spans="3:12" s="113" customFormat="1" ht="13.5">
      <c r="C21" s="123">
        <v>322</v>
      </c>
      <c r="D21" s="168"/>
      <c r="E21" s="169" t="s">
        <v>62</v>
      </c>
      <c r="F21" s="92">
        <f>SUM(F22:F26)</f>
        <v>2616000</v>
      </c>
      <c r="G21" s="92">
        <f>SUM(G22:G26)</f>
        <v>-50000</v>
      </c>
      <c r="H21" s="92">
        <f>SUM(H22:H26)</f>
        <v>2566000</v>
      </c>
      <c r="I21" s="101">
        <f t="shared" si="0"/>
        <v>98.08868501529052</v>
      </c>
      <c r="K21" s="482"/>
      <c r="L21" s="482"/>
    </row>
    <row r="22" spans="3:12" s="113" customFormat="1" ht="13.5">
      <c r="C22" s="123"/>
      <c r="D22" s="168">
        <v>3221</v>
      </c>
      <c r="E22" s="126" t="s">
        <v>63</v>
      </c>
      <c r="F22" s="89">
        <f>'posebni dio '!C84+'posebni dio '!C235</f>
        <v>929000</v>
      </c>
      <c r="G22" s="89">
        <f>'posebni dio '!D84+'posebni dio '!D235</f>
        <v>5000</v>
      </c>
      <c r="H22" s="89">
        <f>'posebni dio '!E84+'posebni dio '!E235</f>
        <v>934000</v>
      </c>
      <c r="I22" s="479">
        <f t="shared" si="0"/>
        <v>100.53821313240043</v>
      </c>
      <c r="K22" s="482"/>
      <c r="L22" s="482"/>
    </row>
    <row r="23" spans="3:12" s="113" customFormat="1" ht="13.5">
      <c r="C23" s="123"/>
      <c r="D23" s="168">
        <v>3223</v>
      </c>
      <c r="E23" s="126" t="s">
        <v>64</v>
      </c>
      <c r="F23" s="89">
        <f>'posebni dio '!C85+'posebni dio '!C236</f>
        <v>1540000</v>
      </c>
      <c r="G23" s="89">
        <f>'posebni dio '!D85+'posebni dio '!D236</f>
        <v>-55000</v>
      </c>
      <c r="H23" s="89">
        <f>'posebni dio '!E85+'posebni dio '!E236</f>
        <v>1485000</v>
      </c>
      <c r="I23" s="479">
        <f t="shared" si="0"/>
        <v>96.42857142857143</v>
      </c>
      <c r="K23" s="482"/>
      <c r="L23" s="482"/>
    </row>
    <row r="24" spans="3:12" s="113" customFormat="1" ht="13.5">
      <c r="C24" s="123"/>
      <c r="D24" s="168">
        <v>3224</v>
      </c>
      <c r="E24" s="170" t="s">
        <v>10</v>
      </c>
      <c r="F24" s="89">
        <f>'posebni dio '!C86+'posebni dio '!C237</f>
        <v>93000</v>
      </c>
      <c r="G24" s="89">
        <f>'posebni dio '!D86+'posebni dio '!D237</f>
        <v>0</v>
      </c>
      <c r="H24" s="89">
        <f>'posebni dio '!E86+'posebni dio '!E237</f>
        <v>93000</v>
      </c>
      <c r="I24" s="479">
        <f t="shared" si="0"/>
        <v>100</v>
      </c>
      <c r="K24" s="482"/>
      <c r="L24" s="482"/>
    </row>
    <row r="25" spans="3:12" s="113" customFormat="1" ht="13.5">
      <c r="C25" s="123"/>
      <c r="D25" s="168" t="s">
        <v>11</v>
      </c>
      <c r="E25" s="171" t="s">
        <v>12</v>
      </c>
      <c r="F25" s="89">
        <f>'posebni dio '!C87+'posebni dio '!C238</f>
        <v>31000</v>
      </c>
      <c r="G25" s="89">
        <f>'posebni dio '!D87+'posebni dio '!D238</f>
        <v>0</v>
      </c>
      <c r="H25" s="89">
        <f>'posebni dio '!E87+'posebni dio '!E238</f>
        <v>31000</v>
      </c>
      <c r="I25" s="479">
        <f t="shared" si="0"/>
        <v>100</v>
      </c>
      <c r="K25" s="482"/>
      <c r="L25" s="482"/>
    </row>
    <row r="26" spans="3:12" s="113" customFormat="1" ht="13.5">
      <c r="C26" s="124"/>
      <c r="D26" s="168" t="s">
        <v>139</v>
      </c>
      <c r="E26" s="172" t="s">
        <v>140</v>
      </c>
      <c r="F26" s="89">
        <f>'posebni dio '!C88+'posebni dio '!C239</f>
        <v>23000</v>
      </c>
      <c r="G26" s="89">
        <f>'posebni dio '!D88+'posebni dio '!D239</f>
        <v>0</v>
      </c>
      <c r="H26" s="89">
        <f>'posebni dio '!E88+'posebni dio '!E239</f>
        <v>23000</v>
      </c>
      <c r="I26" s="479">
        <f t="shared" si="0"/>
        <v>100</v>
      </c>
      <c r="K26" s="482"/>
      <c r="L26" s="482"/>
    </row>
    <row r="27" spans="3:12" s="113" customFormat="1" ht="13.5">
      <c r="C27" s="123">
        <v>323</v>
      </c>
      <c r="D27" s="173"/>
      <c r="E27" s="169" t="s">
        <v>13</v>
      </c>
      <c r="F27" s="92">
        <f>SUM(F28:F36)</f>
        <v>12640000</v>
      </c>
      <c r="G27" s="92">
        <f>SUM(G28:G36)</f>
        <v>-1443800</v>
      </c>
      <c r="H27" s="92">
        <f>SUM(H28:H36)</f>
        <v>11196200</v>
      </c>
      <c r="I27" s="101">
        <f t="shared" si="0"/>
        <v>88.57753164556962</v>
      </c>
      <c r="K27" s="482"/>
      <c r="L27" s="482"/>
    </row>
    <row r="28" spans="3:12" s="113" customFormat="1" ht="13.5">
      <c r="C28" s="123"/>
      <c r="D28" s="125">
        <v>3231</v>
      </c>
      <c r="E28" s="126" t="s">
        <v>65</v>
      </c>
      <c r="F28" s="89">
        <f>'posebni dio '!C90+'posebni dio '!C241</f>
        <v>2455000</v>
      </c>
      <c r="G28" s="89">
        <f>'posebni dio '!D90+'posebni dio '!D241</f>
        <v>-50000</v>
      </c>
      <c r="H28" s="89">
        <f>'posebni dio '!E90+'posebni dio '!E241</f>
        <v>2405000</v>
      </c>
      <c r="I28" s="479">
        <f t="shared" si="0"/>
        <v>97.9633401221996</v>
      </c>
      <c r="K28" s="482"/>
      <c r="L28" s="482"/>
    </row>
    <row r="29" spans="3:12" s="113" customFormat="1" ht="13.5">
      <c r="C29" s="123"/>
      <c r="D29" s="125">
        <v>3232</v>
      </c>
      <c r="E29" s="126" t="s">
        <v>14</v>
      </c>
      <c r="F29" s="89">
        <f>'posebni dio '!C91+'posebni dio '!C242</f>
        <v>1669000</v>
      </c>
      <c r="G29" s="89">
        <f>'posebni dio '!D91+'posebni dio '!D242</f>
        <v>50000</v>
      </c>
      <c r="H29" s="89">
        <f>'posebni dio '!E91+'posebni dio '!E242</f>
        <v>1719000</v>
      </c>
      <c r="I29" s="479">
        <f t="shared" si="0"/>
        <v>102.9958058717795</v>
      </c>
      <c r="K29" s="482"/>
      <c r="L29" s="482"/>
    </row>
    <row r="30" spans="3:12" s="113" customFormat="1" ht="13.5">
      <c r="C30" s="124"/>
      <c r="D30" s="125">
        <v>3233</v>
      </c>
      <c r="E30" s="166" t="s">
        <v>66</v>
      </c>
      <c r="F30" s="89">
        <f>'posebni dio '!C92+'posebni dio '!C243++'posebni dio '!C297+'posebni dio '!C315+'posebni dio '!C333</f>
        <v>570000</v>
      </c>
      <c r="G30" s="89">
        <f>'posebni dio '!D92+'posebni dio '!D243++'posebni dio '!D297+'posebni dio '!D315+'posebni dio '!D333</f>
        <v>-3300</v>
      </c>
      <c r="H30" s="89">
        <f>'posebni dio '!E92+'posebni dio '!E243++'posebni dio '!E297+'posebni dio '!E315+'posebni dio '!E333</f>
        <v>566700</v>
      </c>
      <c r="I30" s="479">
        <f t="shared" si="0"/>
        <v>99.42105263157895</v>
      </c>
      <c r="K30" s="482"/>
      <c r="L30" s="482"/>
    </row>
    <row r="31" spans="3:12" s="113" customFormat="1" ht="13.5">
      <c r="C31" s="124"/>
      <c r="D31" s="125">
        <v>3234</v>
      </c>
      <c r="E31" s="166" t="s">
        <v>67</v>
      </c>
      <c r="F31" s="89">
        <f>'posebni dio '!C93+'posebni dio '!C244</f>
        <v>525000</v>
      </c>
      <c r="G31" s="89">
        <f>'posebni dio '!D93+'posebni dio '!D244</f>
        <v>-5000</v>
      </c>
      <c r="H31" s="89">
        <f>'posebni dio '!E93+'posebni dio '!E244</f>
        <v>520000</v>
      </c>
      <c r="I31" s="479">
        <f t="shared" si="0"/>
        <v>99.04761904761905</v>
      </c>
      <c r="K31" s="482"/>
      <c r="L31" s="482"/>
    </row>
    <row r="32" spans="3:12" s="113" customFormat="1" ht="13.5">
      <c r="C32" s="124"/>
      <c r="D32" s="125">
        <v>3235</v>
      </c>
      <c r="E32" s="166" t="s">
        <v>68</v>
      </c>
      <c r="F32" s="89">
        <f>'posebni dio '!C94+'posebni dio '!C245</f>
        <v>2565000</v>
      </c>
      <c r="G32" s="89">
        <f>'posebni dio '!D94+'posebni dio '!D245</f>
        <v>-570000</v>
      </c>
      <c r="H32" s="89">
        <f>'posebni dio '!E94+'posebni dio '!E245</f>
        <v>1995000</v>
      </c>
      <c r="I32" s="479">
        <f t="shared" si="0"/>
        <v>77.77777777777779</v>
      </c>
      <c r="K32" s="482"/>
      <c r="L32" s="482"/>
    </row>
    <row r="33" spans="3:12" s="113" customFormat="1" ht="13.5">
      <c r="C33" s="124"/>
      <c r="D33" s="125">
        <v>3236</v>
      </c>
      <c r="E33" s="166" t="s">
        <v>89</v>
      </c>
      <c r="F33" s="89">
        <f>'posebni dio '!C95+'posebni dio '!C246</f>
        <v>329000</v>
      </c>
      <c r="G33" s="89">
        <f>'posebni dio '!D95+'posebni dio '!D246</f>
        <v>0</v>
      </c>
      <c r="H33" s="89">
        <f>'posebni dio '!E95+'posebni dio '!E246</f>
        <v>329000</v>
      </c>
      <c r="I33" s="479">
        <f t="shared" si="0"/>
        <v>100</v>
      </c>
      <c r="K33" s="482"/>
      <c r="L33" s="482"/>
    </row>
    <row r="34" spans="3:12" s="113" customFormat="1" ht="13.5">
      <c r="C34" s="124"/>
      <c r="D34" s="125">
        <v>3237</v>
      </c>
      <c r="E34" s="171" t="s">
        <v>15</v>
      </c>
      <c r="F34" s="89">
        <f>'posebni dio '!C96+'posebni dio '!C247+'posebni dio '!C298+'posebni dio '!C316+'posebni dio '!C334</f>
        <v>1230000</v>
      </c>
      <c r="G34" s="89">
        <f>'posebni dio '!D96+'posebni dio '!D247+'posebni dio '!D298+'posebni dio '!D316+'posebni dio '!D334</f>
        <v>-732500</v>
      </c>
      <c r="H34" s="89">
        <f>'posebni dio '!E96+'posebni dio '!E247+'posebni dio '!E298+'posebni dio '!E316+'posebni dio '!E334</f>
        <v>497500</v>
      </c>
      <c r="I34" s="479">
        <f t="shared" si="0"/>
        <v>40.447154471544714</v>
      </c>
      <c r="K34" s="482"/>
      <c r="L34" s="482"/>
    </row>
    <row r="35" spans="3:12" s="113" customFormat="1" ht="13.5">
      <c r="C35" s="124"/>
      <c r="D35" s="174">
        <v>3238</v>
      </c>
      <c r="E35" s="138" t="s">
        <v>119</v>
      </c>
      <c r="F35" s="89">
        <f>'posebni dio '!C97+'posebni dio '!C248</f>
        <v>2946000</v>
      </c>
      <c r="G35" s="89">
        <f>'posebni dio '!D97+'posebni dio '!D248</f>
        <v>-290000</v>
      </c>
      <c r="H35" s="89">
        <f>'posebni dio '!E97+'posebni dio '!E248</f>
        <v>2656000</v>
      </c>
      <c r="I35" s="479">
        <f t="shared" si="0"/>
        <v>90.15614392396469</v>
      </c>
      <c r="K35" s="482"/>
      <c r="L35" s="482"/>
    </row>
    <row r="36" spans="3:12" s="113" customFormat="1" ht="13.5" customHeight="1">
      <c r="C36" s="124"/>
      <c r="D36" s="125">
        <v>3239</v>
      </c>
      <c r="E36" s="171" t="s">
        <v>69</v>
      </c>
      <c r="F36" s="89">
        <f>'posebni dio '!C98+'posebni dio '!C249</f>
        <v>351000</v>
      </c>
      <c r="G36" s="89">
        <f>'posebni dio '!D98+'posebni dio '!D249</f>
        <v>157000</v>
      </c>
      <c r="H36" s="89">
        <f>'posebni dio '!E98+'posebni dio '!E249</f>
        <v>508000</v>
      </c>
      <c r="I36" s="479">
        <f t="shared" si="0"/>
        <v>144.72934472934475</v>
      </c>
      <c r="K36" s="482"/>
      <c r="L36" s="482"/>
    </row>
    <row r="37" spans="3:12" s="113" customFormat="1" ht="13.5">
      <c r="C37" s="123">
        <v>324</v>
      </c>
      <c r="D37" s="125"/>
      <c r="E37" s="175" t="s">
        <v>141</v>
      </c>
      <c r="F37" s="92">
        <f>SUM(F38)</f>
        <v>1000</v>
      </c>
      <c r="G37" s="92">
        <f>SUM(G38)</f>
        <v>0</v>
      </c>
      <c r="H37" s="92">
        <f>SUM(H38)</f>
        <v>1000</v>
      </c>
      <c r="I37" s="101">
        <f t="shared" si="0"/>
        <v>100</v>
      </c>
      <c r="K37" s="482"/>
      <c r="L37" s="482"/>
    </row>
    <row r="38" spans="3:12" s="113" customFormat="1" ht="13.5" customHeight="1">
      <c r="C38" s="124"/>
      <c r="D38" s="125">
        <v>3241</v>
      </c>
      <c r="E38" s="139" t="s">
        <v>141</v>
      </c>
      <c r="F38" s="89">
        <f>'posebni dio '!C100+'posebni dio '!C251</f>
        <v>1000</v>
      </c>
      <c r="G38" s="89">
        <f>'posebni dio '!D100+'posebni dio '!D251</f>
        <v>0</v>
      </c>
      <c r="H38" s="89">
        <f>'posebni dio '!E100+'posebni dio '!E251</f>
        <v>1000</v>
      </c>
      <c r="I38" s="479">
        <f t="shared" si="0"/>
        <v>100</v>
      </c>
      <c r="K38" s="482"/>
      <c r="L38" s="482"/>
    </row>
    <row r="39" spans="3:12" s="113" customFormat="1" ht="13.5" customHeight="1">
      <c r="C39" s="123">
        <v>329</v>
      </c>
      <c r="D39" s="125"/>
      <c r="E39" s="162" t="s">
        <v>70</v>
      </c>
      <c r="F39" s="92">
        <f>SUM(F40:F46)</f>
        <v>833000</v>
      </c>
      <c r="G39" s="92">
        <f>SUM(G40:G46)</f>
        <v>-5000</v>
      </c>
      <c r="H39" s="92">
        <f>SUM(H40:H46)</f>
        <v>828000</v>
      </c>
      <c r="I39" s="101">
        <f t="shared" si="0"/>
        <v>99.39975990396158</v>
      </c>
      <c r="K39" s="482"/>
      <c r="L39" s="482"/>
    </row>
    <row r="40" spans="3:12" s="113" customFormat="1" ht="13.5">
      <c r="C40" s="124"/>
      <c r="D40" s="163">
        <v>3291</v>
      </c>
      <c r="E40" s="164" t="s">
        <v>85</v>
      </c>
      <c r="F40" s="89">
        <f>'posebni dio '!C102+'posebni dio '!C181+'posebni dio '!C253</f>
        <v>146000</v>
      </c>
      <c r="G40" s="89">
        <f>'posebni dio '!D102+'posebni dio '!D181+'posebni dio '!D253</f>
        <v>0</v>
      </c>
      <c r="H40" s="89">
        <f>'posebni dio '!E102+'posebni dio '!E181+'posebni dio '!E253</f>
        <v>146000</v>
      </c>
      <c r="I40" s="479">
        <f t="shared" si="0"/>
        <v>100</v>
      </c>
      <c r="K40" s="482"/>
      <c r="L40" s="482"/>
    </row>
    <row r="41" spans="3:12" s="113" customFormat="1" ht="13.5" customHeight="1">
      <c r="C41" s="124"/>
      <c r="D41" s="125">
        <v>3292</v>
      </c>
      <c r="E41" s="126" t="s">
        <v>71</v>
      </c>
      <c r="F41" s="89">
        <f>'posebni dio '!C103+'posebni dio '!C254</f>
        <v>106000</v>
      </c>
      <c r="G41" s="89">
        <f>'posebni dio '!D103+'posebni dio '!D254</f>
        <v>0</v>
      </c>
      <c r="H41" s="89">
        <f>'posebni dio '!E103+'posebni dio '!E254</f>
        <v>106000</v>
      </c>
      <c r="I41" s="479">
        <f t="shared" si="0"/>
        <v>100</v>
      </c>
      <c r="K41" s="482"/>
      <c r="L41" s="482"/>
    </row>
    <row r="42" spans="3:12" s="113" customFormat="1" ht="13.5" customHeight="1">
      <c r="C42" s="124"/>
      <c r="D42" s="125">
        <v>3293</v>
      </c>
      <c r="E42" s="126" t="s">
        <v>72</v>
      </c>
      <c r="F42" s="89">
        <f>'posebni dio '!C104+'posebni dio '!C255</f>
        <v>20000</v>
      </c>
      <c r="G42" s="89">
        <f>'posebni dio '!D104+'posebni dio '!D255</f>
        <v>0</v>
      </c>
      <c r="H42" s="89">
        <f>'posebni dio '!E104+'posebni dio '!E255</f>
        <v>20000</v>
      </c>
      <c r="I42" s="479">
        <f t="shared" si="0"/>
        <v>100</v>
      </c>
      <c r="K42" s="482"/>
      <c r="L42" s="482"/>
    </row>
    <row r="43" spans="3:12" s="113" customFormat="1" ht="13.5" customHeight="1">
      <c r="C43" s="124"/>
      <c r="D43" s="125">
        <v>3294</v>
      </c>
      <c r="E43" s="126" t="s">
        <v>216</v>
      </c>
      <c r="F43" s="89">
        <f>'posebni dio '!C105+'posebni dio '!C256</f>
        <v>3000</v>
      </c>
      <c r="G43" s="89">
        <f>'posebni dio '!D105+'posebni dio '!D256</f>
        <v>0</v>
      </c>
      <c r="H43" s="89">
        <f>'posebni dio '!E105+'posebni dio '!E256</f>
        <v>3000</v>
      </c>
      <c r="I43" s="479">
        <f t="shared" si="0"/>
        <v>100</v>
      </c>
      <c r="K43" s="482"/>
      <c r="L43" s="482"/>
    </row>
    <row r="44" spans="3:12" s="113" customFormat="1" ht="13.5" customHeight="1">
      <c r="C44" s="124"/>
      <c r="D44" s="125">
        <v>3295</v>
      </c>
      <c r="E44" s="126" t="s">
        <v>142</v>
      </c>
      <c r="F44" s="89">
        <f>'posebni dio '!C106+'posebni dio '!C257</f>
        <v>173000</v>
      </c>
      <c r="G44" s="89">
        <f>'posebni dio '!D106+'posebni dio '!D257</f>
        <v>0</v>
      </c>
      <c r="H44" s="89">
        <f>'posebni dio '!E106+'posebni dio '!E257</f>
        <v>173000</v>
      </c>
      <c r="I44" s="479">
        <f t="shared" si="0"/>
        <v>100</v>
      </c>
      <c r="K44" s="482"/>
      <c r="L44" s="482"/>
    </row>
    <row r="45" spans="3:12" s="113" customFormat="1" ht="13.5" customHeight="1">
      <c r="C45" s="124"/>
      <c r="D45" s="125">
        <v>3296</v>
      </c>
      <c r="E45" s="126" t="s">
        <v>162</v>
      </c>
      <c r="F45" s="89">
        <f>'posebni dio '!C107+'posebni dio '!C258</f>
        <v>340000</v>
      </c>
      <c r="G45" s="89">
        <f>'posebni dio '!D107+'posebni dio '!D258</f>
        <v>-5000</v>
      </c>
      <c r="H45" s="89">
        <f>'posebni dio '!E107+'posebni dio '!E258</f>
        <v>335000</v>
      </c>
      <c r="I45" s="479">
        <f t="shared" si="0"/>
        <v>98.52941176470588</v>
      </c>
      <c r="K45" s="482"/>
      <c r="L45" s="482"/>
    </row>
    <row r="46" spans="3:12" s="113" customFormat="1" ht="13.5">
      <c r="C46" s="124"/>
      <c r="D46" s="125">
        <v>3299</v>
      </c>
      <c r="E46" s="126" t="s">
        <v>70</v>
      </c>
      <c r="F46" s="89">
        <f>'posebni dio '!C108+'posebni dio '!C259</f>
        <v>45000</v>
      </c>
      <c r="G46" s="89">
        <f>'posebni dio '!D108+'posebni dio '!D259</f>
        <v>0</v>
      </c>
      <c r="H46" s="89">
        <f>'posebni dio '!E108+'posebni dio '!E259</f>
        <v>45000</v>
      </c>
      <c r="I46" s="479">
        <f t="shared" si="0"/>
        <v>100</v>
      </c>
      <c r="K46" s="482"/>
      <c r="L46" s="482"/>
    </row>
    <row r="47" spans="3:12" s="113" customFormat="1" ht="13.5">
      <c r="C47" s="124"/>
      <c r="D47" s="125"/>
      <c r="E47" s="126"/>
      <c r="F47" s="89"/>
      <c r="G47" s="89"/>
      <c r="H47" s="89"/>
      <c r="I47" s="101"/>
      <c r="K47" s="482"/>
      <c r="L47" s="482"/>
    </row>
    <row r="48" spans="2:12" s="113" customFormat="1" ht="13.5" customHeight="1">
      <c r="B48" s="123">
        <v>34</v>
      </c>
      <c r="C48" s="123"/>
      <c r="D48" s="173"/>
      <c r="E48" s="165" t="s">
        <v>16</v>
      </c>
      <c r="F48" s="92">
        <f>F49</f>
        <v>2802000</v>
      </c>
      <c r="G48" s="92">
        <f>G49</f>
        <v>150000</v>
      </c>
      <c r="H48" s="92">
        <f>H49</f>
        <v>2952000</v>
      </c>
      <c r="I48" s="101">
        <f t="shared" si="0"/>
        <v>105.35331905781584</v>
      </c>
      <c r="K48" s="482"/>
      <c r="L48" s="482"/>
    </row>
    <row r="49" spans="3:12" s="113" customFormat="1" ht="13.5" customHeight="1">
      <c r="C49" s="123">
        <v>343</v>
      </c>
      <c r="D49" s="125"/>
      <c r="E49" s="162" t="s">
        <v>76</v>
      </c>
      <c r="F49" s="92">
        <f>SUM(F50:F53)</f>
        <v>2802000</v>
      </c>
      <c r="G49" s="92">
        <f>SUM(G50:G53)</f>
        <v>150000</v>
      </c>
      <c r="H49" s="92">
        <f>SUM(H50:H53)</f>
        <v>2952000</v>
      </c>
      <c r="I49" s="101">
        <f t="shared" si="0"/>
        <v>105.35331905781584</v>
      </c>
      <c r="K49" s="482"/>
      <c r="L49" s="482"/>
    </row>
    <row r="50" spans="3:12" s="113" customFormat="1" ht="13.5" customHeight="1">
      <c r="C50" s="124"/>
      <c r="D50" s="124">
        <v>3431</v>
      </c>
      <c r="E50" s="164" t="s">
        <v>77</v>
      </c>
      <c r="F50" s="89">
        <f>'posebni dio '!C111+'posebni dio '!C262</f>
        <v>2588000</v>
      </c>
      <c r="G50" s="89">
        <f>'posebni dio '!D111+'posebni dio '!D262</f>
        <v>-100000</v>
      </c>
      <c r="H50" s="89">
        <f>'posebni dio '!E111+'posebni dio '!E262</f>
        <v>2488000</v>
      </c>
      <c r="I50" s="479">
        <f t="shared" si="0"/>
        <v>96.13601236476043</v>
      </c>
      <c r="K50" s="482"/>
      <c r="L50" s="482"/>
    </row>
    <row r="51" spans="3:12" s="113" customFormat="1" ht="13.5">
      <c r="C51" s="124"/>
      <c r="D51" s="124">
        <v>3432</v>
      </c>
      <c r="E51" s="140" t="s">
        <v>172</v>
      </c>
      <c r="F51" s="89">
        <f>'posebni dio '!C112</f>
        <v>0</v>
      </c>
      <c r="G51" s="89">
        <f>'posebni dio '!D112</f>
        <v>250000</v>
      </c>
      <c r="H51" s="89">
        <f>'posebni dio '!E112</f>
        <v>250000</v>
      </c>
      <c r="I51" s="479" t="e">
        <f t="shared" si="0"/>
        <v>#DIV/0!</v>
      </c>
      <c r="K51" s="482"/>
      <c r="L51" s="482"/>
    </row>
    <row r="52" spans="3:12" s="113" customFormat="1" ht="13.5" customHeight="1">
      <c r="C52" s="124"/>
      <c r="D52" s="124">
        <v>3433</v>
      </c>
      <c r="E52" s="164" t="s">
        <v>78</v>
      </c>
      <c r="F52" s="89">
        <f>'posebni dio '!C113+'posebni dio '!C263</f>
        <v>200000</v>
      </c>
      <c r="G52" s="89">
        <f>'posebni dio '!D113+'posebni dio '!D263</f>
        <v>0</v>
      </c>
      <c r="H52" s="89">
        <f>'posebni dio '!E113+'posebni dio '!E263</f>
        <v>200000</v>
      </c>
      <c r="I52" s="479">
        <f t="shared" si="0"/>
        <v>100</v>
      </c>
      <c r="K52" s="482"/>
      <c r="L52" s="482"/>
    </row>
    <row r="53" spans="3:12" s="113" customFormat="1" ht="13.5" customHeight="1">
      <c r="C53" s="124"/>
      <c r="D53" s="124">
        <v>3434</v>
      </c>
      <c r="E53" s="140" t="s">
        <v>121</v>
      </c>
      <c r="F53" s="89">
        <f>'posebni dio '!C114+'posebni dio '!C264</f>
        <v>14000</v>
      </c>
      <c r="G53" s="89">
        <f>'posebni dio '!D114+'posebni dio '!D264</f>
        <v>0</v>
      </c>
      <c r="H53" s="89">
        <f>'posebni dio '!E114+'posebni dio '!E264</f>
        <v>14000</v>
      </c>
      <c r="I53" s="479">
        <f t="shared" si="0"/>
        <v>100</v>
      </c>
      <c r="K53" s="482"/>
      <c r="L53" s="482"/>
    </row>
    <row r="54" spans="3:12" s="113" customFormat="1" ht="13.5">
      <c r="C54" s="124"/>
      <c r="D54" s="125"/>
      <c r="E54" s="166"/>
      <c r="F54" s="89"/>
      <c r="G54" s="89"/>
      <c r="H54" s="89"/>
      <c r="I54" s="101"/>
      <c r="K54" s="482"/>
      <c r="L54" s="482"/>
    </row>
    <row r="55" spans="2:12" s="113" customFormat="1" ht="13.5" customHeight="1">
      <c r="B55" s="108">
        <v>36</v>
      </c>
      <c r="C55" s="108"/>
      <c r="D55" s="159"/>
      <c r="E55" s="195" t="s">
        <v>274</v>
      </c>
      <c r="F55" s="92">
        <f>F56+F58</f>
        <v>14622000</v>
      </c>
      <c r="G55" s="92">
        <f>G56+G58</f>
        <v>162125407</v>
      </c>
      <c r="H55" s="92">
        <f>H56+H58</f>
        <v>176747407</v>
      </c>
      <c r="I55" s="101">
        <f t="shared" si="0"/>
        <v>1208.7772329366708</v>
      </c>
      <c r="K55" s="482"/>
      <c r="L55" s="482"/>
    </row>
    <row r="56" spans="3:12" s="113" customFormat="1" ht="13.5" customHeight="1">
      <c r="C56" s="108">
        <v>363</v>
      </c>
      <c r="D56" s="159"/>
      <c r="E56" s="195" t="s">
        <v>298</v>
      </c>
      <c r="F56" s="92">
        <f>SUM(F57)</f>
        <v>14622000</v>
      </c>
      <c r="G56" s="92">
        <f>SUM(G57)</f>
        <v>162125407</v>
      </c>
      <c r="H56" s="92">
        <f>SUM(H57)</f>
        <v>176747407</v>
      </c>
      <c r="I56" s="101">
        <f t="shared" si="0"/>
        <v>1208.7772329366708</v>
      </c>
      <c r="K56" s="482"/>
      <c r="L56" s="482"/>
    </row>
    <row r="57" spans="4:12" s="113" customFormat="1" ht="13.5" customHeight="1">
      <c r="D57" s="196">
        <v>3631</v>
      </c>
      <c r="E57" s="197" t="s">
        <v>276</v>
      </c>
      <c r="F57" s="89">
        <f>'posebni dio '!C10+'posebni dio '!C31+'posebni dio '!C40</f>
        <v>14622000</v>
      </c>
      <c r="G57" s="89">
        <f>'posebni dio '!D10+'posebni dio '!D31+'posebni dio '!D40</f>
        <v>162125407</v>
      </c>
      <c r="H57" s="89">
        <f>'posebni dio '!E10+'posebni dio '!E31+'posebni dio '!E40</f>
        <v>176747407</v>
      </c>
      <c r="I57" s="479">
        <f t="shared" si="0"/>
        <v>1208.7772329366708</v>
      </c>
      <c r="K57" s="482"/>
      <c r="L57" s="482"/>
    </row>
    <row r="58" spans="3:12" s="113" customFormat="1" ht="13.5" customHeight="1">
      <c r="C58" s="199">
        <v>368</v>
      </c>
      <c r="D58" s="200"/>
      <c r="E58" s="142" t="s">
        <v>278</v>
      </c>
      <c r="F58" s="92">
        <f>F59</f>
        <v>0</v>
      </c>
      <c r="G58" s="92">
        <f>G59</f>
        <v>0</v>
      </c>
      <c r="H58" s="92">
        <f>H59</f>
        <v>0</v>
      </c>
      <c r="I58" s="101" t="e">
        <f t="shared" si="0"/>
        <v>#DIV/0!</v>
      </c>
      <c r="K58" s="482"/>
      <c r="L58" s="482"/>
    </row>
    <row r="59" spans="4:12" s="113" customFormat="1" ht="13.5" customHeight="1">
      <c r="D59" s="200">
        <v>3681</v>
      </c>
      <c r="E59" s="69" t="s">
        <v>279</v>
      </c>
      <c r="F59" s="89">
        <f>'posebni dio '!C346</f>
        <v>0</v>
      </c>
      <c r="G59" s="89">
        <f>'posebni dio '!D346</f>
        <v>0</v>
      </c>
      <c r="H59" s="89">
        <f>'posebni dio '!E346</f>
        <v>0</v>
      </c>
      <c r="I59" s="479" t="e">
        <f t="shared" si="0"/>
        <v>#DIV/0!</v>
      </c>
      <c r="K59" s="482"/>
      <c r="L59" s="482"/>
    </row>
    <row r="60" spans="3:12" s="113" customFormat="1" ht="13.5">
      <c r="C60" s="124"/>
      <c r="D60" s="125"/>
      <c r="E60" s="166"/>
      <c r="F60" s="89"/>
      <c r="G60" s="89"/>
      <c r="H60" s="89"/>
      <c r="I60" s="479"/>
      <c r="K60" s="482"/>
      <c r="L60" s="482"/>
    </row>
    <row r="61" spans="2:12" s="113" customFormat="1" ht="24" customHeight="1">
      <c r="B61" s="123">
        <v>37</v>
      </c>
      <c r="C61" s="123"/>
      <c r="D61" s="176"/>
      <c r="E61" s="107" t="s">
        <v>129</v>
      </c>
      <c r="F61" s="92">
        <f>F62+F66</f>
        <v>4853134763</v>
      </c>
      <c r="G61" s="92">
        <f>G62+G66</f>
        <v>-18756633</v>
      </c>
      <c r="H61" s="92">
        <f>H62+H66</f>
        <v>4834378130</v>
      </c>
      <c r="I61" s="101">
        <f t="shared" si="0"/>
        <v>99.61351510073449</v>
      </c>
      <c r="K61" s="482"/>
      <c r="L61" s="482"/>
    </row>
    <row r="62" spans="3:12" s="113" customFormat="1" ht="30" customHeight="1">
      <c r="C62" s="123">
        <v>371</v>
      </c>
      <c r="D62" s="176"/>
      <c r="E62" s="107" t="s">
        <v>126</v>
      </c>
      <c r="F62" s="92">
        <f>SUM(F63:F65)</f>
        <v>4853088763</v>
      </c>
      <c r="G62" s="92">
        <f>SUM(G63:G65)</f>
        <v>-18756633</v>
      </c>
      <c r="H62" s="92">
        <f>SUM(H63:H65)</f>
        <v>4834332130</v>
      </c>
      <c r="I62" s="101">
        <f t="shared" si="0"/>
        <v>99.61351143743752</v>
      </c>
      <c r="K62" s="482"/>
      <c r="L62" s="482"/>
    </row>
    <row r="63" spans="3:12" s="113" customFormat="1" ht="27">
      <c r="C63" s="123"/>
      <c r="D63" s="177">
        <v>3711</v>
      </c>
      <c r="E63" s="150" t="s">
        <v>159</v>
      </c>
      <c r="F63" s="89">
        <f>'posebni dio '!C55+'posebni dio '!C130+'posebni dio '!C135+'posebni dio '!C140+'posebni dio '!C145+'posebni dio '!C150+'posebni dio '!C155+'posebni dio '!C160+'posebni dio '!C172+'posebni dio '!C165+'posebni dio '!C62+'posebni dio '!C117</f>
        <v>485664763</v>
      </c>
      <c r="G63" s="89">
        <f>'posebni dio '!D55+'posebni dio '!D130+'posebni dio '!D135+'posebni dio '!D140+'posebni dio '!D145+'posebni dio '!D150+'posebni dio '!D155+'posebni dio '!D160+'posebni dio '!D172+'posebni dio '!D165+'posebni dio '!D62+'posebni dio '!D117</f>
        <v>1000000</v>
      </c>
      <c r="H63" s="89">
        <f>'posebni dio '!E55+'posebni dio '!E130+'posebni dio '!E135+'posebni dio '!E140+'posebni dio '!E145+'posebni dio '!E150+'posebni dio '!E155+'posebni dio '!E160+'posebni dio '!E172+'posebni dio '!E165+'posebni dio '!E62+'posebni dio '!E117</f>
        <v>486664763</v>
      </c>
      <c r="I63" s="479">
        <f t="shared" si="0"/>
        <v>100.20590334654361</v>
      </c>
      <c r="K63" s="482"/>
      <c r="L63" s="482"/>
    </row>
    <row r="64" spans="3:12" s="113" customFormat="1" ht="27">
      <c r="C64" s="124"/>
      <c r="D64" s="177">
        <v>3712</v>
      </c>
      <c r="E64" s="150" t="s">
        <v>148</v>
      </c>
      <c r="F64" s="89">
        <f>'posebni dio '!C13+'posebni dio '!C19+'posebni dio '!C25+'posebni dio '!C34+'posebni dio '!C43+'posebni dio '!C49+'posebni dio '!C56+'posebni dio '!C63+'posebni dio '!C166+'posebni dio '!C214</f>
        <v>1340999000</v>
      </c>
      <c r="G64" s="89">
        <f>'posebni dio '!D13+'posebni dio '!D19+'posebni dio '!D25+'posebni dio '!D34+'posebni dio '!D43+'posebni dio '!D49+'posebni dio '!D56+'posebni dio '!D63+'posebni dio '!D166+'posebni dio '!D214</f>
        <v>2500000</v>
      </c>
      <c r="H64" s="89">
        <f>'posebni dio '!E13+'posebni dio '!E19+'posebni dio '!E25+'posebni dio '!E34+'posebni dio '!E43+'posebni dio '!E49+'posebni dio '!E56+'posebni dio '!E63+'posebni dio '!E166+'posebni dio '!E214</f>
        <v>1343499000</v>
      </c>
      <c r="I64" s="479">
        <f t="shared" si="0"/>
        <v>100.18642817779879</v>
      </c>
      <c r="K64" s="482"/>
      <c r="L64" s="482"/>
    </row>
    <row r="65" spans="3:12" s="113" customFormat="1" ht="27">
      <c r="C65" s="124"/>
      <c r="D65" s="177">
        <v>3714</v>
      </c>
      <c r="E65" s="141" t="s">
        <v>161</v>
      </c>
      <c r="F65" s="89">
        <f>'posebni dio '!C14+'posebni dio '!C20+'posebni dio '!C26+'posebni dio '!C35+'posebni dio '!C44+'posebni dio '!C50+'posebni dio '!C57+'posebni dio '!C64+'posebni dio '!C167+'posebni dio '!C215</f>
        <v>3026425000</v>
      </c>
      <c r="G65" s="89">
        <f>'posebni dio '!D14+'posebni dio '!D20+'posebni dio '!D26+'posebni dio '!D35+'posebni dio '!D44+'posebni dio '!D50+'posebni dio '!D57+'posebni dio '!D64+'posebni dio '!D167+'posebni dio '!D215</f>
        <v>-22256633</v>
      </c>
      <c r="H65" s="89">
        <f>'posebni dio '!E14+'posebni dio '!E20+'posebni dio '!E26+'posebni dio '!E35+'posebni dio '!E44+'posebni dio '!E50+'posebni dio '!E57+'posebni dio '!E64+'posebni dio '!E167+'posebni dio '!E215</f>
        <v>3004168367</v>
      </c>
      <c r="I65" s="479">
        <f t="shared" si="0"/>
        <v>99.26458997001413</v>
      </c>
      <c r="K65" s="482"/>
      <c r="L65" s="482"/>
    </row>
    <row r="66" spans="3:12" s="113" customFormat="1" ht="19.5" customHeight="1">
      <c r="C66" s="123">
        <v>372</v>
      </c>
      <c r="D66" s="168"/>
      <c r="E66" s="107" t="s">
        <v>131</v>
      </c>
      <c r="F66" s="92">
        <f>F67</f>
        <v>46000</v>
      </c>
      <c r="G66" s="92">
        <f>G67</f>
        <v>0</v>
      </c>
      <c r="H66" s="92">
        <f>H67</f>
        <v>46000</v>
      </c>
      <c r="I66" s="101">
        <f t="shared" si="0"/>
        <v>100</v>
      </c>
      <c r="K66" s="482"/>
      <c r="L66" s="482"/>
    </row>
    <row r="67" spans="3:12" s="113" customFormat="1" ht="17.25" customHeight="1">
      <c r="C67" s="124"/>
      <c r="D67" s="168">
        <v>3721</v>
      </c>
      <c r="E67" s="141" t="s">
        <v>128</v>
      </c>
      <c r="F67" s="89">
        <f>'posebni dio '!C119</f>
        <v>46000</v>
      </c>
      <c r="G67" s="89">
        <f>'posebni dio '!D119</f>
        <v>0</v>
      </c>
      <c r="H67" s="89">
        <f>'posebni dio '!E119</f>
        <v>46000</v>
      </c>
      <c r="I67" s="479">
        <f t="shared" si="0"/>
        <v>100</v>
      </c>
      <c r="K67" s="482"/>
      <c r="L67" s="482"/>
    </row>
    <row r="68" spans="2:12" s="113" customFormat="1" ht="13.5" customHeight="1">
      <c r="B68" s="123">
        <v>38</v>
      </c>
      <c r="C68" s="123"/>
      <c r="D68" s="178"/>
      <c r="E68" s="107" t="s">
        <v>217</v>
      </c>
      <c r="F68" s="92">
        <f>F69+F71</f>
        <v>579200</v>
      </c>
      <c r="G68" s="92">
        <f>G69+G71</f>
        <v>3200</v>
      </c>
      <c r="H68" s="92">
        <f>H69+H71</f>
        <v>582400</v>
      </c>
      <c r="I68" s="101">
        <f aca="true" t="shared" si="1" ref="I68:I96">H68/F68*100</f>
        <v>100.55248618784532</v>
      </c>
      <c r="K68" s="482"/>
      <c r="L68" s="482"/>
    </row>
    <row r="69" spans="2:12" s="113" customFormat="1" ht="13.5" customHeight="1">
      <c r="B69" s="123"/>
      <c r="C69" s="123">
        <v>381</v>
      </c>
      <c r="D69" s="178"/>
      <c r="E69" s="107" t="s">
        <v>219</v>
      </c>
      <c r="F69" s="92">
        <f>SUM(F70)</f>
        <v>13000</v>
      </c>
      <c r="G69" s="92">
        <f>SUM(G70)</f>
        <v>0</v>
      </c>
      <c r="H69" s="92">
        <f>SUM(H70)</f>
        <v>13000</v>
      </c>
      <c r="I69" s="101">
        <f t="shared" si="1"/>
        <v>100</v>
      </c>
      <c r="K69" s="482"/>
      <c r="L69" s="482"/>
    </row>
    <row r="70" spans="2:12" s="113" customFormat="1" ht="13.5" customHeight="1">
      <c r="B70" s="123"/>
      <c r="C70" s="123"/>
      <c r="D70" s="125">
        <v>3811</v>
      </c>
      <c r="E70" s="141" t="s">
        <v>220</v>
      </c>
      <c r="F70" s="89">
        <f>'posebni dio '!C267</f>
        <v>13000</v>
      </c>
      <c r="G70" s="89">
        <f>'posebni dio '!D267</f>
        <v>0</v>
      </c>
      <c r="H70" s="89">
        <f>'posebni dio '!E267</f>
        <v>13000</v>
      </c>
      <c r="I70" s="479">
        <f t="shared" si="1"/>
        <v>100</v>
      </c>
      <c r="K70" s="482"/>
      <c r="L70" s="482"/>
    </row>
    <row r="71" spans="3:12" s="113" customFormat="1" ht="13.5" customHeight="1">
      <c r="C71" s="123">
        <v>383</v>
      </c>
      <c r="D71" s="178"/>
      <c r="E71" s="107" t="s">
        <v>218</v>
      </c>
      <c r="F71" s="92">
        <f>SUM(F72:F75)</f>
        <v>566200</v>
      </c>
      <c r="G71" s="92">
        <f>SUM(G72:G75)</f>
        <v>3200</v>
      </c>
      <c r="H71" s="92">
        <f>SUM(H72:H75)</f>
        <v>569400</v>
      </c>
      <c r="I71" s="101">
        <f t="shared" si="1"/>
        <v>100.56517131755562</v>
      </c>
      <c r="K71" s="482"/>
      <c r="L71" s="482"/>
    </row>
    <row r="72" spans="3:12" s="113" customFormat="1" ht="13.5" customHeight="1">
      <c r="C72" s="124"/>
      <c r="D72" s="125">
        <v>3831</v>
      </c>
      <c r="E72" s="141" t="s">
        <v>144</v>
      </c>
      <c r="F72" s="89">
        <f>'posebni dio '!C177+'posebni dio '!C122</f>
        <v>566000</v>
      </c>
      <c r="G72" s="89">
        <f>'posebni dio '!D177+'posebni dio '!D122</f>
        <v>0</v>
      </c>
      <c r="H72" s="89">
        <f>'posebni dio '!E177+'posebni dio '!E122</f>
        <v>566000</v>
      </c>
      <c r="I72" s="479">
        <f t="shared" si="1"/>
        <v>100</v>
      </c>
      <c r="K72" s="482"/>
      <c r="L72" s="482"/>
    </row>
    <row r="73" spans="3:12" s="113" customFormat="1" ht="13.5" customHeight="1">
      <c r="C73" s="124"/>
      <c r="D73" s="125">
        <v>3832</v>
      </c>
      <c r="E73" s="141" t="s">
        <v>215</v>
      </c>
      <c r="F73" s="89">
        <f>'posebni dio '!C123</f>
        <v>0</v>
      </c>
      <c r="G73" s="89">
        <f>'posebni dio '!D123</f>
        <v>0</v>
      </c>
      <c r="H73" s="89">
        <f>'posebni dio '!E123</f>
        <v>0</v>
      </c>
      <c r="I73" s="479" t="e">
        <f t="shared" si="1"/>
        <v>#DIV/0!</v>
      </c>
      <c r="K73" s="482"/>
      <c r="L73" s="482"/>
    </row>
    <row r="74" spans="3:12" s="113" customFormat="1" ht="13.5" customHeight="1">
      <c r="C74" s="124"/>
      <c r="D74" s="125">
        <v>3834</v>
      </c>
      <c r="E74" s="140" t="s">
        <v>273</v>
      </c>
      <c r="F74" s="89">
        <f>'posebni dio '!C124</f>
        <v>0</v>
      </c>
      <c r="G74" s="89">
        <f>'posebni dio '!D124</f>
        <v>0</v>
      </c>
      <c r="H74" s="89">
        <f>'posebni dio '!E124</f>
        <v>0</v>
      </c>
      <c r="I74" s="479" t="e">
        <f t="shared" si="1"/>
        <v>#DIV/0!</v>
      </c>
      <c r="K74" s="482"/>
      <c r="L74" s="482"/>
    </row>
    <row r="75" spans="3:12" s="113" customFormat="1" ht="11.25" customHeight="1">
      <c r="C75" s="124"/>
      <c r="D75" s="125">
        <v>3835</v>
      </c>
      <c r="E75" s="141" t="s">
        <v>176</v>
      </c>
      <c r="F75" s="89">
        <f>'posebni dio '!C125</f>
        <v>200</v>
      </c>
      <c r="G75" s="89">
        <f>'posebni dio '!D125</f>
        <v>3200</v>
      </c>
      <c r="H75" s="89">
        <f>'posebni dio '!E125</f>
        <v>3400</v>
      </c>
      <c r="I75" s="479">
        <f t="shared" si="1"/>
        <v>1700</v>
      </c>
      <c r="K75" s="482"/>
      <c r="L75" s="482"/>
    </row>
    <row r="76" spans="3:12" s="113" customFormat="1" ht="11.25" customHeight="1">
      <c r="C76" s="124"/>
      <c r="D76" s="125"/>
      <c r="E76" s="141"/>
      <c r="F76" s="89"/>
      <c r="G76" s="89"/>
      <c r="H76" s="89"/>
      <c r="I76" s="479"/>
      <c r="K76" s="482"/>
      <c r="L76" s="482"/>
    </row>
    <row r="77" spans="1:12" s="113" customFormat="1" ht="13.5">
      <c r="A77" s="121">
        <v>4</v>
      </c>
      <c r="B77" s="121"/>
      <c r="C77" s="121"/>
      <c r="D77" s="159"/>
      <c r="E77" s="179" t="s">
        <v>73</v>
      </c>
      <c r="F77" s="92">
        <f>F78+F82+F94</f>
        <v>24834000</v>
      </c>
      <c r="G77" s="92">
        <f>G78+G82+G94</f>
        <v>-9247000</v>
      </c>
      <c r="H77" s="92">
        <f>H78+H82+H94</f>
        <v>15587000</v>
      </c>
      <c r="I77" s="101">
        <f t="shared" si="1"/>
        <v>62.764757993074014</v>
      </c>
      <c r="K77" s="482"/>
      <c r="L77" s="482"/>
    </row>
    <row r="78" spans="2:12" s="113" customFormat="1" ht="13.5" customHeight="1">
      <c r="B78" s="123">
        <v>41</v>
      </c>
      <c r="C78" s="123"/>
      <c r="D78" s="178"/>
      <c r="E78" s="169" t="s">
        <v>17</v>
      </c>
      <c r="F78" s="92">
        <f>F79</f>
        <v>265000</v>
      </c>
      <c r="G78" s="92">
        <f>G79</f>
        <v>-58000</v>
      </c>
      <c r="H78" s="92">
        <f>H79</f>
        <v>207000</v>
      </c>
      <c r="I78" s="101">
        <f t="shared" si="1"/>
        <v>78.11320754716982</v>
      </c>
      <c r="K78" s="482"/>
      <c r="L78" s="482"/>
    </row>
    <row r="79" spans="3:12" s="113" customFormat="1" ht="13.5" customHeight="1">
      <c r="C79" s="123">
        <v>412</v>
      </c>
      <c r="D79" s="125"/>
      <c r="E79" s="106" t="s">
        <v>122</v>
      </c>
      <c r="F79" s="92">
        <f>F80+F81</f>
        <v>265000</v>
      </c>
      <c r="G79" s="92">
        <f>G80+G81</f>
        <v>-58000</v>
      </c>
      <c r="H79" s="92">
        <f>H80+H81</f>
        <v>207000</v>
      </c>
      <c r="I79" s="101">
        <f t="shared" si="1"/>
        <v>78.11320754716982</v>
      </c>
      <c r="K79" s="482"/>
      <c r="L79" s="482"/>
    </row>
    <row r="80" spans="3:12" s="113" customFormat="1" ht="13.5" hidden="1">
      <c r="C80" s="123"/>
      <c r="D80" s="125">
        <v>4123</v>
      </c>
      <c r="E80" s="138" t="s">
        <v>208</v>
      </c>
      <c r="F80" s="89">
        <f>'posebni dio '!C191</f>
        <v>0</v>
      </c>
      <c r="G80" s="89">
        <f>'posebni dio '!D191</f>
        <v>0</v>
      </c>
      <c r="H80" s="89">
        <f>'posebni dio '!E191</f>
        <v>0</v>
      </c>
      <c r="I80" s="101" t="e">
        <f t="shared" si="1"/>
        <v>#DIV/0!</v>
      </c>
      <c r="K80" s="482"/>
      <c r="L80" s="482"/>
    </row>
    <row r="81" spans="3:12" s="113" customFormat="1" ht="13.5" customHeight="1">
      <c r="C81" s="123"/>
      <c r="D81" s="125">
        <v>4124</v>
      </c>
      <c r="E81" s="138" t="s">
        <v>173</v>
      </c>
      <c r="F81" s="89">
        <f>'posebni dio '!C192</f>
        <v>265000</v>
      </c>
      <c r="G81" s="89">
        <f>'posebni dio '!D192</f>
        <v>-58000</v>
      </c>
      <c r="H81" s="89">
        <f>'posebni dio '!E192</f>
        <v>207000</v>
      </c>
      <c r="I81" s="479">
        <f t="shared" si="1"/>
        <v>78.11320754716982</v>
      </c>
      <c r="K81" s="482"/>
      <c r="L81" s="482"/>
    </row>
    <row r="82" spans="2:12" s="113" customFormat="1" ht="13.5">
      <c r="B82" s="123">
        <v>42</v>
      </c>
      <c r="C82" s="123"/>
      <c r="D82" s="173"/>
      <c r="E82" s="180" t="s">
        <v>18</v>
      </c>
      <c r="F82" s="92">
        <f>F83+F85+F90+F92</f>
        <v>21516000</v>
      </c>
      <c r="G82" s="92">
        <f>G83+G85+G90+G92</f>
        <v>-7889000</v>
      </c>
      <c r="H82" s="92">
        <f>H83+H85+H90+H92</f>
        <v>13627000</v>
      </c>
      <c r="I82" s="101">
        <f t="shared" si="1"/>
        <v>63.33426287414018</v>
      </c>
      <c r="K82" s="482"/>
      <c r="L82" s="482"/>
    </row>
    <row r="83" spans="3:12" s="113" customFormat="1" ht="13.5">
      <c r="C83" s="123">
        <v>421</v>
      </c>
      <c r="D83" s="173"/>
      <c r="E83" s="181" t="s">
        <v>19</v>
      </c>
      <c r="F83" s="92">
        <f>F84</f>
        <v>6551000</v>
      </c>
      <c r="G83" s="92">
        <f>G84</f>
        <v>-4400000</v>
      </c>
      <c r="H83" s="92">
        <f>H84</f>
        <v>2151000</v>
      </c>
      <c r="I83" s="101">
        <f t="shared" si="1"/>
        <v>32.83468172798047</v>
      </c>
      <c r="K83" s="482"/>
      <c r="L83" s="482"/>
    </row>
    <row r="84" spans="3:12" s="113" customFormat="1" ht="13.5">
      <c r="C84" s="123"/>
      <c r="D84" s="168" t="s">
        <v>20</v>
      </c>
      <c r="E84" s="171" t="s">
        <v>21</v>
      </c>
      <c r="F84" s="89">
        <f>'posebni dio '!C195</f>
        <v>6551000</v>
      </c>
      <c r="G84" s="89">
        <f>'posebni dio '!D195</f>
        <v>-4400000</v>
      </c>
      <c r="H84" s="89">
        <f>'posebni dio '!E195</f>
        <v>2151000</v>
      </c>
      <c r="I84" s="479">
        <f t="shared" si="1"/>
        <v>32.83468172798047</v>
      </c>
      <c r="K84" s="482"/>
      <c r="L84" s="482"/>
    </row>
    <row r="85" spans="3:12" s="113" customFormat="1" ht="13.5">
      <c r="C85" s="123">
        <v>422</v>
      </c>
      <c r="D85" s="173"/>
      <c r="E85" s="165" t="s">
        <v>26</v>
      </c>
      <c r="F85" s="92">
        <f>SUM(F86:F89)</f>
        <v>2050000</v>
      </c>
      <c r="G85" s="92">
        <f>SUM(G86:G89)</f>
        <v>-831000</v>
      </c>
      <c r="H85" s="92">
        <f>SUM(H86:H89)</f>
        <v>1219000</v>
      </c>
      <c r="I85" s="101">
        <f t="shared" si="1"/>
        <v>59.46341463414634</v>
      </c>
      <c r="K85" s="482"/>
      <c r="L85" s="482"/>
    </row>
    <row r="86" spans="3:12" s="113" customFormat="1" ht="13.5">
      <c r="C86" s="124"/>
      <c r="D86" s="128" t="s">
        <v>22</v>
      </c>
      <c r="E86" s="129" t="s">
        <v>23</v>
      </c>
      <c r="F86" s="89">
        <f>'posebni dio '!C197+'posebni dio '!C272</f>
        <v>1749000</v>
      </c>
      <c r="G86" s="89">
        <f>'posebni dio '!D197+'posebni dio '!D272</f>
        <v>-723000</v>
      </c>
      <c r="H86" s="89">
        <f>'posebni dio '!E197+'posebni dio '!E272</f>
        <v>1026000</v>
      </c>
      <c r="I86" s="479">
        <f t="shared" si="1"/>
        <v>58.662092624356774</v>
      </c>
      <c r="K86" s="482"/>
      <c r="L86" s="482"/>
    </row>
    <row r="87" spans="3:12" s="113" customFormat="1" ht="13.5">
      <c r="C87" s="124"/>
      <c r="D87" s="168" t="s">
        <v>24</v>
      </c>
      <c r="E87" s="171" t="s">
        <v>25</v>
      </c>
      <c r="F87" s="89">
        <f>'posebni dio '!C198+'posebni dio '!C273</f>
        <v>16000</v>
      </c>
      <c r="G87" s="89">
        <f>'posebni dio '!D198+'posebni dio '!D273</f>
        <v>0</v>
      </c>
      <c r="H87" s="89">
        <f>'posebni dio '!E198+'posebni dio '!E273</f>
        <v>16000</v>
      </c>
      <c r="I87" s="479">
        <f t="shared" si="1"/>
        <v>100</v>
      </c>
      <c r="K87" s="482"/>
      <c r="L87" s="482"/>
    </row>
    <row r="88" spans="3:12" s="113" customFormat="1" ht="13.5">
      <c r="C88" s="124"/>
      <c r="D88" s="168">
        <v>4223</v>
      </c>
      <c r="E88" s="138" t="s">
        <v>124</v>
      </c>
      <c r="F88" s="89">
        <f>'posebni dio '!C199+'posebni dio '!C274</f>
        <v>267000</v>
      </c>
      <c r="G88" s="89">
        <f>'posebni dio '!D199+'posebni dio '!D274</f>
        <v>-108000</v>
      </c>
      <c r="H88" s="89">
        <f>'posebni dio '!E199+'posebni dio '!E274</f>
        <v>159000</v>
      </c>
      <c r="I88" s="479">
        <f t="shared" si="1"/>
        <v>59.55056179775281</v>
      </c>
      <c r="K88" s="482"/>
      <c r="L88" s="482"/>
    </row>
    <row r="89" spans="3:12" s="113" customFormat="1" ht="13.5">
      <c r="C89" s="124"/>
      <c r="D89" s="168" t="s">
        <v>27</v>
      </c>
      <c r="E89" s="171" t="s">
        <v>1</v>
      </c>
      <c r="F89" s="89">
        <f>'posebni dio '!C200+'posebni dio '!C275</f>
        <v>18000</v>
      </c>
      <c r="G89" s="89">
        <f>'posebni dio '!D200+'posebni dio '!D275</f>
        <v>0</v>
      </c>
      <c r="H89" s="89">
        <f>'posebni dio '!E200+'posebni dio '!E275</f>
        <v>18000</v>
      </c>
      <c r="I89" s="479">
        <f t="shared" si="1"/>
        <v>100</v>
      </c>
      <c r="K89" s="482"/>
      <c r="L89" s="482"/>
    </row>
    <row r="90" spans="3:12" s="113" customFormat="1" ht="13.5">
      <c r="C90" s="123">
        <v>423</v>
      </c>
      <c r="D90" s="182"/>
      <c r="E90" s="169" t="s">
        <v>206</v>
      </c>
      <c r="F90" s="92">
        <f>SUM(F91)</f>
        <v>219000</v>
      </c>
      <c r="G90" s="92">
        <f>SUM(G91)</f>
        <v>-13000</v>
      </c>
      <c r="H90" s="92">
        <f>SUM(H91)</f>
        <v>206000</v>
      </c>
      <c r="I90" s="101">
        <f t="shared" si="1"/>
        <v>94.06392694063926</v>
      </c>
      <c r="K90" s="482"/>
      <c r="L90" s="482"/>
    </row>
    <row r="91" spans="3:12" s="113" customFormat="1" ht="13.5">
      <c r="C91" s="124"/>
      <c r="D91" s="168">
        <v>4231</v>
      </c>
      <c r="E91" s="171" t="s">
        <v>207</v>
      </c>
      <c r="F91" s="89">
        <f>'posebni dio '!C202</f>
        <v>219000</v>
      </c>
      <c r="G91" s="89">
        <f>'posebni dio '!D202</f>
        <v>-13000</v>
      </c>
      <c r="H91" s="89">
        <f>'posebni dio '!E202</f>
        <v>206000</v>
      </c>
      <c r="I91" s="479">
        <f t="shared" si="1"/>
        <v>94.06392694063926</v>
      </c>
      <c r="K91" s="482"/>
      <c r="L91" s="482"/>
    </row>
    <row r="92" spans="3:12" s="108" customFormat="1" ht="12.75">
      <c r="C92" s="123">
        <v>426</v>
      </c>
      <c r="D92" s="182"/>
      <c r="E92" s="78" t="s">
        <v>87</v>
      </c>
      <c r="F92" s="92">
        <f>F93</f>
        <v>12696000</v>
      </c>
      <c r="G92" s="92">
        <f>G93</f>
        <v>-2645000</v>
      </c>
      <c r="H92" s="92">
        <f>H93</f>
        <v>10051000</v>
      </c>
      <c r="I92" s="101">
        <f t="shared" si="1"/>
        <v>79.16666666666666</v>
      </c>
      <c r="K92" s="484"/>
      <c r="L92" s="484"/>
    </row>
    <row r="93" spans="3:12" s="113" customFormat="1" ht="13.5">
      <c r="C93" s="124"/>
      <c r="D93" s="128">
        <v>4262</v>
      </c>
      <c r="E93" s="109" t="s">
        <v>86</v>
      </c>
      <c r="F93" s="89">
        <f>'posebni dio '!C277+'posebni dio '!C204+'posebni dio '!C301+'posebni dio '!C319+'posebni dio '!C337</f>
        <v>12696000</v>
      </c>
      <c r="G93" s="89">
        <f>'posebni dio '!D277+'posebni dio '!D204+'posebni dio '!D301+'posebni dio '!D319+'posebni dio '!D337</f>
        <v>-2645000</v>
      </c>
      <c r="H93" s="89">
        <f>'posebni dio '!E277+'posebni dio '!E204+'posebni dio '!E301+'posebni dio '!E319+'posebni dio '!E337</f>
        <v>10051000</v>
      </c>
      <c r="I93" s="479">
        <f t="shared" si="1"/>
        <v>79.16666666666666</v>
      </c>
      <c r="K93" s="482"/>
      <c r="L93" s="482"/>
    </row>
    <row r="94" spans="2:12" s="113" customFormat="1" ht="13.5">
      <c r="B94" s="186">
        <v>45</v>
      </c>
      <c r="C94" s="123"/>
      <c r="D94" s="130"/>
      <c r="E94" s="154" t="s">
        <v>28</v>
      </c>
      <c r="F94" s="92">
        <f aca="true" t="shared" si="2" ref="F94:H95">F95</f>
        <v>3053000</v>
      </c>
      <c r="G94" s="92">
        <f t="shared" si="2"/>
        <v>-1300000</v>
      </c>
      <c r="H94" s="92">
        <f t="shared" si="2"/>
        <v>1753000</v>
      </c>
      <c r="I94" s="101">
        <f t="shared" si="1"/>
        <v>57.41893219783819</v>
      </c>
      <c r="K94" s="482"/>
      <c r="L94" s="482"/>
    </row>
    <row r="95" spans="3:12" s="113" customFormat="1" ht="12.75" customHeight="1">
      <c r="C95" s="123">
        <v>451</v>
      </c>
      <c r="D95" s="130"/>
      <c r="E95" s="165" t="s">
        <v>0</v>
      </c>
      <c r="F95" s="92">
        <f t="shared" si="2"/>
        <v>3053000</v>
      </c>
      <c r="G95" s="92">
        <f t="shared" si="2"/>
        <v>-1300000</v>
      </c>
      <c r="H95" s="92">
        <f t="shared" si="2"/>
        <v>1753000</v>
      </c>
      <c r="I95" s="101">
        <f t="shared" si="1"/>
        <v>57.41893219783819</v>
      </c>
      <c r="K95" s="482"/>
      <c r="L95" s="482"/>
    </row>
    <row r="96" spans="3:12" s="113" customFormat="1" ht="12.75" customHeight="1">
      <c r="C96" s="123"/>
      <c r="D96" s="168" t="s">
        <v>29</v>
      </c>
      <c r="E96" s="166" t="s">
        <v>0</v>
      </c>
      <c r="F96" s="89">
        <f>'posebni dio '!C207</f>
        <v>3053000</v>
      </c>
      <c r="G96" s="89">
        <f>'posebni dio '!D207</f>
        <v>-1300000</v>
      </c>
      <c r="H96" s="89">
        <f>'posebni dio '!E207</f>
        <v>1753000</v>
      </c>
      <c r="I96" s="479">
        <f t="shared" si="1"/>
        <v>57.41893219783819</v>
      </c>
      <c r="K96" s="482"/>
      <c r="L96" s="482"/>
    </row>
    <row r="97" spans="3:12" s="3" customFormat="1" ht="13.5">
      <c r="C97" s="38"/>
      <c r="D97" s="38"/>
      <c r="F97" s="113"/>
      <c r="G97" s="113"/>
      <c r="H97" s="79"/>
      <c r="I97" s="85"/>
      <c r="K97" s="394"/>
      <c r="L97" s="394"/>
    </row>
    <row r="98" spans="3:12" s="3" customFormat="1" ht="13.5">
      <c r="C98" s="38"/>
      <c r="D98" s="38"/>
      <c r="F98" s="79"/>
      <c r="G98" s="79"/>
      <c r="H98" s="79"/>
      <c r="I98" s="85"/>
      <c r="K98" s="394"/>
      <c r="L98" s="394"/>
    </row>
    <row r="99" spans="3:12" s="3" customFormat="1" ht="13.5">
      <c r="C99" s="38"/>
      <c r="D99" s="38"/>
      <c r="F99" s="78"/>
      <c r="G99" s="78"/>
      <c r="H99" s="78"/>
      <c r="I99" s="85"/>
      <c r="K99" s="394"/>
      <c r="L99" s="394"/>
    </row>
    <row r="100" spans="3:12" s="3" customFormat="1" ht="13.5">
      <c r="C100" s="38"/>
      <c r="D100" s="38"/>
      <c r="F100" s="79"/>
      <c r="G100" s="79"/>
      <c r="H100" s="79"/>
      <c r="I100" s="85"/>
      <c r="K100" s="394"/>
      <c r="L100" s="394"/>
    </row>
    <row r="101" spans="3:12" s="3" customFormat="1" ht="13.5">
      <c r="C101" s="38"/>
      <c r="D101" s="38"/>
      <c r="F101" s="79"/>
      <c r="G101" s="79"/>
      <c r="H101" s="79"/>
      <c r="I101" s="85"/>
      <c r="K101" s="394"/>
      <c r="L101" s="394"/>
    </row>
    <row r="102" spans="3:12" s="3" customFormat="1" ht="13.5">
      <c r="C102" s="38"/>
      <c r="D102" s="38"/>
      <c r="F102" s="79"/>
      <c r="G102" s="79"/>
      <c r="H102" s="79"/>
      <c r="I102" s="85"/>
      <c r="K102" s="394"/>
      <c r="L102" s="394"/>
    </row>
    <row r="103" spans="3:12" s="3" customFormat="1" ht="13.5">
      <c r="C103" s="38"/>
      <c r="D103" s="38"/>
      <c r="F103" s="79"/>
      <c r="G103" s="79"/>
      <c r="H103" s="79"/>
      <c r="I103" s="85"/>
      <c r="K103" s="394"/>
      <c r="L103" s="394"/>
    </row>
    <row r="104" spans="3:12" s="3" customFormat="1" ht="13.5">
      <c r="C104" s="38"/>
      <c r="D104" s="38"/>
      <c r="F104" s="79"/>
      <c r="G104" s="79"/>
      <c r="H104" s="79"/>
      <c r="I104" s="85"/>
      <c r="K104" s="394"/>
      <c r="L104" s="394"/>
    </row>
    <row r="105" spans="3:12" s="3" customFormat="1" ht="13.5">
      <c r="C105" s="38"/>
      <c r="D105" s="38"/>
      <c r="F105" s="79"/>
      <c r="G105" s="79"/>
      <c r="H105" s="79"/>
      <c r="I105" s="85"/>
      <c r="K105" s="394"/>
      <c r="L105" s="394"/>
    </row>
    <row r="106" spans="3:12" s="3" customFormat="1" ht="13.5">
      <c r="C106" s="38"/>
      <c r="D106" s="38"/>
      <c r="F106" s="79"/>
      <c r="G106" s="79"/>
      <c r="H106" s="79"/>
      <c r="I106" s="85"/>
      <c r="K106" s="394"/>
      <c r="L106" s="394"/>
    </row>
    <row r="107" spans="3:12" s="3" customFormat="1" ht="13.5">
      <c r="C107" s="38"/>
      <c r="D107" s="38"/>
      <c r="F107" s="79"/>
      <c r="G107" s="79"/>
      <c r="H107" s="79"/>
      <c r="I107" s="85"/>
      <c r="K107" s="394"/>
      <c r="L107" s="394"/>
    </row>
    <row r="108" spans="3:12" s="3" customFormat="1" ht="13.5">
      <c r="C108" s="38"/>
      <c r="D108" s="38"/>
      <c r="F108" s="79"/>
      <c r="G108" s="79"/>
      <c r="H108" s="79"/>
      <c r="I108" s="85"/>
      <c r="K108" s="394"/>
      <c r="L108" s="394"/>
    </row>
    <row r="109" spans="3:12" s="3" customFormat="1" ht="13.5">
      <c r="C109" s="38"/>
      <c r="D109" s="38"/>
      <c r="F109" s="79"/>
      <c r="G109" s="79"/>
      <c r="H109" s="79"/>
      <c r="I109" s="85"/>
      <c r="K109" s="394"/>
      <c r="L109" s="394"/>
    </row>
    <row r="110" spans="3:12" s="3" customFormat="1" ht="13.5">
      <c r="C110" s="38"/>
      <c r="D110" s="38"/>
      <c r="F110" s="79"/>
      <c r="G110" s="79"/>
      <c r="H110" s="79"/>
      <c r="I110" s="85"/>
      <c r="K110" s="394"/>
      <c r="L110" s="394"/>
    </row>
    <row r="111" spans="3:12" s="3" customFormat="1" ht="13.5">
      <c r="C111" s="38"/>
      <c r="D111" s="38"/>
      <c r="F111" s="79"/>
      <c r="G111" s="79"/>
      <c r="H111" s="79"/>
      <c r="I111" s="85"/>
      <c r="K111" s="394"/>
      <c r="L111" s="394"/>
    </row>
    <row r="112" spans="3:12" s="3" customFormat="1" ht="13.5">
      <c r="C112" s="38"/>
      <c r="D112" s="38"/>
      <c r="F112" s="79"/>
      <c r="G112" s="79"/>
      <c r="H112" s="79"/>
      <c r="I112" s="85"/>
      <c r="K112" s="394"/>
      <c r="L112" s="394"/>
    </row>
    <row r="113" spans="3:12" s="3" customFormat="1" ht="13.5">
      <c r="C113" s="38"/>
      <c r="D113" s="38"/>
      <c r="F113" s="79"/>
      <c r="G113" s="79"/>
      <c r="H113" s="79"/>
      <c r="I113" s="85"/>
      <c r="K113" s="394"/>
      <c r="L113" s="394"/>
    </row>
    <row r="114" spans="3:12" s="3" customFormat="1" ht="13.5">
      <c r="C114" s="38"/>
      <c r="D114" s="38"/>
      <c r="F114" s="79"/>
      <c r="G114" s="79"/>
      <c r="H114" s="79"/>
      <c r="I114" s="85"/>
      <c r="K114" s="394"/>
      <c r="L114" s="394"/>
    </row>
    <row r="115" spans="3:12" s="3" customFormat="1" ht="13.5">
      <c r="C115" s="38"/>
      <c r="D115" s="38"/>
      <c r="F115" s="79"/>
      <c r="G115" s="79"/>
      <c r="H115" s="79"/>
      <c r="I115" s="85"/>
      <c r="K115" s="394"/>
      <c r="L115" s="394"/>
    </row>
    <row r="116" spans="3:12" s="3" customFormat="1" ht="13.5">
      <c r="C116" s="38"/>
      <c r="D116" s="38"/>
      <c r="F116" s="79"/>
      <c r="G116" s="79"/>
      <c r="H116" s="79"/>
      <c r="I116" s="85"/>
      <c r="K116" s="394"/>
      <c r="L116" s="394"/>
    </row>
    <row r="117" spans="3:12" s="3" customFormat="1" ht="13.5">
      <c r="C117" s="38"/>
      <c r="D117" s="38"/>
      <c r="F117" s="79"/>
      <c r="G117" s="79"/>
      <c r="H117" s="79"/>
      <c r="I117" s="85"/>
      <c r="K117" s="394"/>
      <c r="L117" s="394"/>
    </row>
    <row r="118" spans="3:12" s="3" customFormat="1" ht="13.5">
      <c r="C118" s="38"/>
      <c r="D118" s="38"/>
      <c r="F118" s="79"/>
      <c r="G118" s="79"/>
      <c r="H118" s="79"/>
      <c r="I118" s="85"/>
      <c r="K118" s="394"/>
      <c r="L118" s="394"/>
    </row>
    <row r="119" spans="3:12" s="3" customFormat="1" ht="13.5">
      <c r="C119" s="38"/>
      <c r="D119" s="38"/>
      <c r="F119" s="79"/>
      <c r="G119" s="79"/>
      <c r="H119" s="79"/>
      <c r="I119" s="85"/>
      <c r="K119" s="394"/>
      <c r="L119" s="394"/>
    </row>
    <row r="120" spans="3:12" s="3" customFormat="1" ht="13.5">
      <c r="C120" s="38"/>
      <c r="D120" s="38"/>
      <c r="F120" s="79"/>
      <c r="G120" s="79"/>
      <c r="H120" s="79"/>
      <c r="I120" s="85"/>
      <c r="K120" s="394"/>
      <c r="L120" s="394"/>
    </row>
    <row r="121" spans="3:12" s="3" customFormat="1" ht="13.5">
      <c r="C121" s="38"/>
      <c r="D121" s="38"/>
      <c r="F121" s="79"/>
      <c r="G121" s="79"/>
      <c r="H121" s="79"/>
      <c r="I121" s="85"/>
      <c r="K121" s="394"/>
      <c r="L121" s="394"/>
    </row>
    <row r="122" spans="3:12" s="3" customFormat="1" ht="13.5">
      <c r="C122" s="38"/>
      <c r="D122" s="38"/>
      <c r="F122" s="79"/>
      <c r="G122" s="79"/>
      <c r="H122" s="79"/>
      <c r="I122" s="85"/>
      <c r="K122" s="394"/>
      <c r="L122" s="394"/>
    </row>
    <row r="123" spans="3:12" s="3" customFormat="1" ht="13.5">
      <c r="C123" s="38"/>
      <c r="D123" s="38"/>
      <c r="F123" s="79"/>
      <c r="G123" s="79"/>
      <c r="H123" s="79"/>
      <c r="I123" s="85"/>
      <c r="K123" s="394"/>
      <c r="L123" s="394"/>
    </row>
    <row r="124" spans="3:12" s="3" customFormat="1" ht="13.5">
      <c r="C124" s="38"/>
      <c r="D124" s="38"/>
      <c r="F124" s="79"/>
      <c r="G124" s="79"/>
      <c r="H124" s="79"/>
      <c r="I124" s="85"/>
      <c r="K124" s="394"/>
      <c r="L124" s="394"/>
    </row>
    <row r="125" spans="3:12" s="3" customFormat="1" ht="13.5">
      <c r="C125" s="38"/>
      <c r="D125" s="38"/>
      <c r="F125" s="79"/>
      <c r="G125" s="79"/>
      <c r="H125" s="79"/>
      <c r="I125" s="85"/>
      <c r="K125" s="394"/>
      <c r="L125" s="394"/>
    </row>
    <row r="126" spans="3:12" s="3" customFormat="1" ht="13.5">
      <c r="C126" s="38"/>
      <c r="D126" s="38"/>
      <c r="F126" s="79"/>
      <c r="G126" s="79"/>
      <c r="H126" s="79"/>
      <c r="I126" s="85"/>
      <c r="K126" s="394"/>
      <c r="L126" s="394"/>
    </row>
    <row r="127" spans="3:12" s="3" customFormat="1" ht="13.5">
      <c r="C127" s="38"/>
      <c r="D127" s="38"/>
      <c r="F127" s="79"/>
      <c r="G127" s="79"/>
      <c r="H127" s="79"/>
      <c r="I127" s="85"/>
      <c r="K127" s="394"/>
      <c r="L127" s="394"/>
    </row>
    <row r="128" spans="3:12" s="3" customFormat="1" ht="13.5">
      <c r="C128" s="38"/>
      <c r="D128" s="38"/>
      <c r="F128" s="79"/>
      <c r="G128" s="79"/>
      <c r="H128" s="79"/>
      <c r="I128" s="85"/>
      <c r="K128" s="394"/>
      <c r="L128" s="394"/>
    </row>
    <row r="129" spans="3:12" s="3" customFormat="1" ht="13.5">
      <c r="C129" s="38"/>
      <c r="D129" s="38"/>
      <c r="F129" s="79"/>
      <c r="G129" s="79"/>
      <c r="H129" s="79"/>
      <c r="I129" s="85"/>
      <c r="K129" s="394"/>
      <c r="L129" s="394"/>
    </row>
    <row r="130" spans="3:12" s="3" customFormat="1" ht="13.5">
      <c r="C130" s="38"/>
      <c r="D130" s="38"/>
      <c r="F130" s="79"/>
      <c r="G130" s="79"/>
      <c r="H130" s="79"/>
      <c r="I130" s="85"/>
      <c r="K130" s="394"/>
      <c r="L130" s="394"/>
    </row>
    <row r="131" spans="3:12" s="3" customFormat="1" ht="13.5">
      <c r="C131" s="38"/>
      <c r="D131" s="38"/>
      <c r="F131" s="79"/>
      <c r="G131" s="79"/>
      <c r="H131" s="79"/>
      <c r="I131" s="85"/>
      <c r="K131" s="394"/>
      <c r="L131" s="394"/>
    </row>
    <row r="132" spans="3:12" s="3" customFormat="1" ht="13.5">
      <c r="C132" s="38"/>
      <c r="D132" s="38"/>
      <c r="F132" s="79"/>
      <c r="G132" s="79"/>
      <c r="H132" s="79"/>
      <c r="I132" s="85"/>
      <c r="K132" s="394"/>
      <c r="L132" s="394"/>
    </row>
    <row r="133" spans="3:12" s="3" customFormat="1" ht="13.5">
      <c r="C133" s="38"/>
      <c r="D133" s="38"/>
      <c r="F133" s="79"/>
      <c r="G133" s="79"/>
      <c r="H133" s="79"/>
      <c r="I133" s="85"/>
      <c r="K133" s="394"/>
      <c r="L133" s="394"/>
    </row>
    <row r="134" spans="3:12" s="3" customFormat="1" ht="13.5">
      <c r="C134" s="38"/>
      <c r="D134" s="38"/>
      <c r="F134" s="79"/>
      <c r="G134" s="79"/>
      <c r="H134" s="79"/>
      <c r="I134" s="85"/>
      <c r="K134" s="394"/>
      <c r="L134" s="394"/>
    </row>
    <row r="135" spans="3:12" s="3" customFormat="1" ht="13.5">
      <c r="C135" s="38"/>
      <c r="D135" s="38"/>
      <c r="F135" s="79"/>
      <c r="G135" s="79"/>
      <c r="H135" s="79"/>
      <c r="I135" s="85"/>
      <c r="K135" s="394"/>
      <c r="L135" s="394"/>
    </row>
    <row r="136" spans="3:12" s="3" customFormat="1" ht="13.5">
      <c r="C136" s="38"/>
      <c r="D136" s="38"/>
      <c r="F136" s="79"/>
      <c r="G136" s="79"/>
      <c r="H136" s="79"/>
      <c r="I136" s="85"/>
      <c r="K136" s="394"/>
      <c r="L136" s="394"/>
    </row>
    <row r="137" spans="3:12" s="3" customFormat="1" ht="13.5">
      <c r="C137" s="38"/>
      <c r="D137" s="38"/>
      <c r="F137" s="79"/>
      <c r="G137" s="79"/>
      <c r="H137" s="79"/>
      <c r="I137" s="85"/>
      <c r="K137" s="394"/>
      <c r="L137" s="394"/>
    </row>
    <row r="138" spans="3:12" s="3" customFormat="1" ht="13.5">
      <c r="C138" s="38"/>
      <c r="D138" s="38"/>
      <c r="F138" s="79"/>
      <c r="G138" s="79"/>
      <c r="H138" s="79"/>
      <c r="I138" s="85"/>
      <c r="K138" s="394"/>
      <c r="L138" s="394"/>
    </row>
    <row r="139" spans="3:12" s="3" customFormat="1" ht="13.5">
      <c r="C139" s="38"/>
      <c r="D139" s="38"/>
      <c r="F139" s="79"/>
      <c r="G139" s="79"/>
      <c r="H139" s="79"/>
      <c r="I139" s="85"/>
      <c r="K139" s="394"/>
      <c r="L139" s="394"/>
    </row>
    <row r="140" spans="3:12" s="3" customFormat="1" ht="13.5">
      <c r="C140" s="38"/>
      <c r="D140" s="38"/>
      <c r="F140" s="79"/>
      <c r="G140" s="79"/>
      <c r="H140" s="79"/>
      <c r="I140" s="85"/>
      <c r="K140" s="394"/>
      <c r="L140" s="394"/>
    </row>
    <row r="141" spans="3:12" s="3" customFormat="1" ht="13.5">
      <c r="C141" s="38"/>
      <c r="D141" s="38"/>
      <c r="F141" s="79"/>
      <c r="G141" s="79"/>
      <c r="H141" s="79"/>
      <c r="I141" s="85"/>
      <c r="K141" s="394"/>
      <c r="L141" s="394"/>
    </row>
    <row r="142" spans="3:12" s="3" customFormat="1" ht="13.5">
      <c r="C142" s="38"/>
      <c r="D142" s="38"/>
      <c r="F142" s="79"/>
      <c r="G142" s="79"/>
      <c r="H142" s="79"/>
      <c r="I142" s="85"/>
      <c r="K142" s="394"/>
      <c r="L142" s="394"/>
    </row>
    <row r="143" spans="3:12" s="3" customFormat="1" ht="13.5">
      <c r="C143" s="38"/>
      <c r="D143" s="38"/>
      <c r="F143" s="79"/>
      <c r="G143" s="79"/>
      <c r="H143" s="79"/>
      <c r="I143" s="85"/>
      <c r="K143" s="394"/>
      <c r="L143" s="394"/>
    </row>
    <row r="144" spans="3:12" s="3" customFormat="1" ht="13.5">
      <c r="C144" s="38"/>
      <c r="D144" s="38"/>
      <c r="F144" s="79"/>
      <c r="G144" s="79"/>
      <c r="H144" s="79"/>
      <c r="I144" s="85"/>
      <c r="K144" s="394"/>
      <c r="L144" s="394"/>
    </row>
    <row r="145" spans="3:12" s="3" customFormat="1" ht="13.5">
      <c r="C145" s="38"/>
      <c r="D145" s="38"/>
      <c r="F145" s="79"/>
      <c r="G145" s="79"/>
      <c r="H145" s="79"/>
      <c r="I145" s="85"/>
      <c r="K145" s="394"/>
      <c r="L145" s="394"/>
    </row>
    <row r="146" spans="3:12" s="3" customFormat="1" ht="13.5">
      <c r="C146" s="38"/>
      <c r="D146" s="38"/>
      <c r="F146" s="79"/>
      <c r="G146" s="79"/>
      <c r="H146" s="79"/>
      <c r="I146" s="85"/>
      <c r="K146" s="394"/>
      <c r="L146" s="394"/>
    </row>
    <row r="147" spans="3:12" s="3" customFormat="1" ht="13.5">
      <c r="C147" s="38"/>
      <c r="D147" s="38"/>
      <c r="F147" s="79"/>
      <c r="G147" s="79"/>
      <c r="H147" s="79"/>
      <c r="I147" s="85"/>
      <c r="K147" s="394"/>
      <c r="L147" s="394"/>
    </row>
    <row r="148" spans="3:12" s="3" customFormat="1" ht="13.5">
      <c r="C148" s="38"/>
      <c r="D148" s="38"/>
      <c r="F148" s="79"/>
      <c r="G148" s="79"/>
      <c r="H148" s="79"/>
      <c r="I148" s="85"/>
      <c r="K148" s="394"/>
      <c r="L148" s="394"/>
    </row>
    <row r="149" spans="3:12" s="3" customFormat="1" ht="13.5">
      <c r="C149" s="38"/>
      <c r="D149" s="38"/>
      <c r="F149" s="79"/>
      <c r="G149" s="79"/>
      <c r="H149" s="79"/>
      <c r="I149" s="85"/>
      <c r="K149" s="394"/>
      <c r="L149" s="394"/>
    </row>
    <row r="150" spans="3:12" s="3" customFormat="1" ht="13.5">
      <c r="C150" s="38"/>
      <c r="D150" s="38"/>
      <c r="F150" s="79"/>
      <c r="G150" s="79"/>
      <c r="H150" s="79"/>
      <c r="I150" s="85"/>
      <c r="K150" s="394"/>
      <c r="L150" s="394"/>
    </row>
    <row r="151" spans="3:12" s="3" customFormat="1" ht="13.5">
      <c r="C151" s="38"/>
      <c r="D151" s="38"/>
      <c r="F151" s="79"/>
      <c r="G151" s="79"/>
      <c r="H151" s="79"/>
      <c r="I151" s="85"/>
      <c r="K151" s="394"/>
      <c r="L151" s="394"/>
    </row>
    <row r="152" spans="3:12" s="3" customFormat="1" ht="13.5">
      <c r="C152" s="38"/>
      <c r="D152" s="38"/>
      <c r="F152" s="79"/>
      <c r="G152" s="79"/>
      <c r="H152" s="79"/>
      <c r="I152" s="85"/>
      <c r="K152" s="394"/>
      <c r="L152" s="394"/>
    </row>
    <row r="153" spans="3:12" s="3" customFormat="1" ht="13.5">
      <c r="C153" s="38"/>
      <c r="D153" s="38"/>
      <c r="F153" s="79"/>
      <c r="G153" s="79"/>
      <c r="H153" s="79"/>
      <c r="I153" s="85"/>
      <c r="K153" s="394"/>
      <c r="L153" s="394"/>
    </row>
    <row r="154" spans="3:12" s="3" customFormat="1" ht="13.5">
      <c r="C154" s="38"/>
      <c r="D154" s="38"/>
      <c r="F154" s="79"/>
      <c r="G154" s="79"/>
      <c r="H154" s="79"/>
      <c r="I154" s="85"/>
      <c r="K154" s="394"/>
      <c r="L154" s="394"/>
    </row>
    <row r="155" spans="3:12" s="3" customFormat="1" ht="13.5">
      <c r="C155" s="38"/>
      <c r="D155" s="38"/>
      <c r="F155" s="79"/>
      <c r="G155" s="79"/>
      <c r="H155" s="79"/>
      <c r="I155" s="85"/>
      <c r="K155" s="394"/>
      <c r="L155" s="394"/>
    </row>
    <row r="156" spans="3:12" s="3" customFormat="1" ht="13.5">
      <c r="C156" s="38"/>
      <c r="D156" s="38"/>
      <c r="F156" s="79"/>
      <c r="G156" s="79"/>
      <c r="H156" s="79"/>
      <c r="I156" s="85"/>
      <c r="K156" s="394"/>
      <c r="L156" s="394"/>
    </row>
    <row r="157" spans="3:12" s="3" customFormat="1" ht="13.5">
      <c r="C157" s="38"/>
      <c r="D157" s="38"/>
      <c r="F157" s="79"/>
      <c r="G157" s="79"/>
      <c r="H157" s="79"/>
      <c r="I157" s="85"/>
      <c r="K157" s="394"/>
      <c r="L157" s="394"/>
    </row>
    <row r="158" spans="3:12" s="3" customFormat="1" ht="13.5">
      <c r="C158" s="38"/>
      <c r="D158" s="38"/>
      <c r="F158" s="79"/>
      <c r="G158" s="79"/>
      <c r="H158" s="79"/>
      <c r="I158" s="85"/>
      <c r="K158" s="394"/>
      <c r="L158" s="394"/>
    </row>
    <row r="159" spans="3:12" s="3" customFormat="1" ht="13.5">
      <c r="C159" s="38"/>
      <c r="D159" s="38"/>
      <c r="F159" s="79"/>
      <c r="G159" s="79"/>
      <c r="H159" s="79"/>
      <c r="I159" s="85"/>
      <c r="K159" s="394"/>
      <c r="L159" s="394"/>
    </row>
    <row r="160" spans="3:12" s="3" customFormat="1" ht="13.5">
      <c r="C160" s="38"/>
      <c r="D160" s="38"/>
      <c r="F160" s="79"/>
      <c r="G160" s="79"/>
      <c r="H160" s="79"/>
      <c r="I160" s="85"/>
      <c r="K160" s="394"/>
      <c r="L160" s="394"/>
    </row>
    <row r="161" spans="3:12" s="3" customFormat="1" ht="13.5">
      <c r="C161" s="38"/>
      <c r="D161" s="38"/>
      <c r="F161" s="79"/>
      <c r="G161" s="79"/>
      <c r="H161" s="79"/>
      <c r="I161" s="85"/>
      <c r="K161" s="394"/>
      <c r="L161" s="394"/>
    </row>
    <row r="162" spans="3:12" s="3" customFormat="1" ht="13.5">
      <c r="C162" s="38"/>
      <c r="D162" s="38"/>
      <c r="F162" s="79"/>
      <c r="G162" s="79"/>
      <c r="H162" s="79"/>
      <c r="I162" s="85"/>
      <c r="K162" s="394"/>
      <c r="L162" s="394"/>
    </row>
    <row r="163" spans="3:12" s="3" customFormat="1" ht="13.5">
      <c r="C163" s="38"/>
      <c r="D163" s="38"/>
      <c r="F163" s="79"/>
      <c r="G163" s="79"/>
      <c r="H163" s="79"/>
      <c r="I163" s="85"/>
      <c r="K163" s="394"/>
      <c r="L163" s="394"/>
    </row>
    <row r="164" spans="3:12" s="3" customFormat="1" ht="13.5">
      <c r="C164" s="38"/>
      <c r="D164" s="38"/>
      <c r="F164" s="79"/>
      <c r="G164" s="79"/>
      <c r="H164" s="79"/>
      <c r="I164" s="85"/>
      <c r="K164" s="394"/>
      <c r="L164" s="394"/>
    </row>
    <row r="165" spans="3:12" s="3" customFormat="1" ht="13.5">
      <c r="C165" s="38"/>
      <c r="D165" s="38"/>
      <c r="F165" s="79"/>
      <c r="G165" s="79"/>
      <c r="H165" s="79"/>
      <c r="I165" s="85"/>
      <c r="K165" s="394"/>
      <c r="L165" s="394"/>
    </row>
    <row r="166" spans="3:12" s="3" customFormat="1" ht="13.5">
      <c r="C166" s="38"/>
      <c r="D166" s="38"/>
      <c r="F166" s="79"/>
      <c r="G166" s="79"/>
      <c r="H166" s="79"/>
      <c r="I166" s="85"/>
      <c r="K166" s="394"/>
      <c r="L166" s="394"/>
    </row>
    <row r="167" spans="3:12" s="3" customFormat="1" ht="13.5">
      <c r="C167" s="38"/>
      <c r="D167" s="38"/>
      <c r="F167" s="79"/>
      <c r="G167" s="79"/>
      <c r="H167" s="79"/>
      <c r="I167" s="85"/>
      <c r="K167" s="394"/>
      <c r="L167" s="394"/>
    </row>
    <row r="168" spans="3:12" s="3" customFormat="1" ht="13.5">
      <c r="C168" s="38"/>
      <c r="D168" s="38"/>
      <c r="F168" s="79"/>
      <c r="G168" s="79"/>
      <c r="H168" s="79"/>
      <c r="I168" s="85"/>
      <c r="K168" s="394"/>
      <c r="L168" s="394"/>
    </row>
    <row r="169" spans="3:12" s="3" customFormat="1" ht="13.5">
      <c r="C169" s="38"/>
      <c r="D169" s="38"/>
      <c r="F169" s="79"/>
      <c r="G169" s="79"/>
      <c r="H169" s="79"/>
      <c r="I169" s="85"/>
      <c r="K169" s="394"/>
      <c r="L169" s="394"/>
    </row>
    <row r="170" spans="3:12" s="3" customFormat="1" ht="13.5">
      <c r="C170" s="38"/>
      <c r="D170" s="38"/>
      <c r="F170" s="79"/>
      <c r="G170" s="79"/>
      <c r="H170" s="79"/>
      <c r="I170" s="85"/>
      <c r="K170" s="394"/>
      <c r="L170" s="394"/>
    </row>
    <row r="171" spans="3:12" s="3" customFormat="1" ht="13.5">
      <c r="C171" s="38"/>
      <c r="D171" s="38"/>
      <c r="F171" s="79"/>
      <c r="G171" s="79"/>
      <c r="H171" s="79"/>
      <c r="I171" s="85"/>
      <c r="K171" s="394"/>
      <c r="L171" s="394"/>
    </row>
    <row r="172" spans="3:12" s="3" customFormat="1" ht="13.5">
      <c r="C172" s="38"/>
      <c r="D172" s="38"/>
      <c r="F172" s="79"/>
      <c r="G172" s="79"/>
      <c r="H172" s="79"/>
      <c r="I172" s="85"/>
      <c r="K172" s="394"/>
      <c r="L172" s="394"/>
    </row>
    <row r="173" spans="3:12" s="3" customFormat="1" ht="13.5">
      <c r="C173" s="38"/>
      <c r="D173" s="38"/>
      <c r="F173" s="79"/>
      <c r="G173" s="79"/>
      <c r="H173" s="79"/>
      <c r="I173" s="85"/>
      <c r="K173" s="394"/>
      <c r="L173" s="394"/>
    </row>
    <row r="174" spans="3:12" s="3" customFormat="1" ht="13.5">
      <c r="C174" s="38"/>
      <c r="D174" s="38"/>
      <c r="F174" s="79"/>
      <c r="G174" s="79"/>
      <c r="H174" s="79"/>
      <c r="I174" s="85"/>
      <c r="K174" s="394"/>
      <c r="L174" s="394"/>
    </row>
    <row r="175" spans="3:12" s="3" customFormat="1" ht="13.5">
      <c r="C175" s="38"/>
      <c r="D175" s="38"/>
      <c r="F175" s="79"/>
      <c r="G175" s="79"/>
      <c r="H175" s="79"/>
      <c r="I175" s="85"/>
      <c r="K175" s="394"/>
      <c r="L175" s="394"/>
    </row>
    <row r="176" spans="3:12" s="3" customFormat="1" ht="13.5">
      <c r="C176" s="38"/>
      <c r="D176" s="38"/>
      <c r="F176" s="79"/>
      <c r="G176" s="79"/>
      <c r="H176" s="79"/>
      <c r="I176" s="85"/>
      <c r="K176" s="394"/>
      <c r="L176" s="394"/>
    </row>
    <row r="177" spans="3:12" s="3" customFormat="1" ht="13.5">
      <c r="C177" s="38"/>
      <c r="D177" s="38"/>
      <c r="F177" s="79"/>
      <c r="G177" s="79"/>
      <c r="H177" s="79"/>
      <c r="I177" s="85"/>
      <c r="K177" s="394"/>
      <c r="L177" s="394"/>
    </row>
    <row r="178" spans="3:12" s="3" customFormat="1" ht="13.5">
      <c r="C178" s="38"/>
      <c r="D178" s="38"/>
      <c r="F178" s="79"/>
      <c r="G178" s="79"/>
      <c r="H178" s="79"/>
      <c r="I178" s="85"/>
      <c r="K178" s="394"/>
      <c r="L178" s="394"/>
    </row>
    <row r="179" spans="3:12" s="3" customFormat="1" ht="13.5">
      <c r="C179" s="38"/>
      <c r="D179" s="38"/>
      <c r="F179" s="79"/>
      <c r="G179" s="79"/>
      <c r="H179" s="79"/>
      <c r="I179" s="85"/>
      <c r="K179" s="394"/>
      <c r="L179" s="394"/>
    </row>
    <row r="180" spans="3:12" s="3" customFormat="1" ht="13.5">
      <c r="C180" s="38"/>
      <c r="D180" s="38"/>
      <c r="F180" s="79"/>
      <c r="G180" s="79"/>
      <c r="H180" s="79"/>
      <c r="I180" s="85"/>
      <c r="K180" s="394"/>
      <c r="L180" s="394"/>
    </row>
    <row r="181" spans="3:12" s="3" customFormat="1" ht="13.5">
      <c r="C181" s="38"/>
      <c r="D181" s="38"/>
      <c r="F181" s="79"/>
      <c r="G181" s="79"/>
      <c r="H181" s="79"/>
      <c r="I181" s="85"/>
      <c r="K181" s="394"/>
      <c r="L181" s="394"/>
    </row>
    <row r="182" spans="3:12" s="3" customFormat="1" ht="13.5">
      <c r="C182" s="38"/>
      <c r="D182" s="38"/>
      <c r="F182" s="79"/>
      <c r="G182" s="79"/>
      <c r="H182" s="79"/>
      <c r="I182" s="85"/>
      <c r="K182" s="394"/>
      <c r="L182" s="394"/>
    </row>
    <row r="183" spans="3:12" s="3" customFormat="1" ht="13.5">
      <c r="C183" s="38"/>
      <c r="D183" s="38"/>
      <c r="F183" s="79"/>
      <c r="G183" s="79"/>
      <c r="H183" s="79"/>
      <c r="I183" s="85"/>
      <c r="K183" s="394"/>
      <c r="L183" s="394"/>
    </row>
    <row r="184" spans="3:12" s="3" customFormat="1" ht="13.5">
      <c r="C184" s="38"/>
      <c r="D184" s="38"/>
      <c r="F184" s="79"/>
      <c r="G184" s="79"/>
      <c r="H184" s="79"/>
      <c r="I184" s="85"/>
      <c r="K184" s="394"/>
      <c r="L184" s="394"/>
    </row>
    <row r="185" spans="3:12" s="3" customFormat="1" ht="13.5">
      <c r="C185" s="38"/>
      <c r="D185" s="38"/>
      <c r="F185" s="79"/>
      <c r="G185" s="79"/>
      <c r="H185" s="79"/>
      <c r="I185" s="85"/>
      <c r="K185" s="394"/>
      <c r="L185" s="394"/>
    </row>
    <row r="186" spans="3:12" s="3" customFormat="1" ht="13.5">
      <c r="C186" s="38"/>
      <c r="D186" s="38"/>
      <c r="F186" s="79"/>
      <c r="G186" s="79"/>
      <c r="H186" s="79"/>
      <c r="I186" s="85"/>
      <c r="K186" s="394"/>
      <c r="L186" s="394"/>
    </row>
    <row r="187" spans="3:12" s="3" customFormat="1" ht="13.5">
      <c r="C187" s="38"/>
      <c r="D187" s="38"/>
      <c r="F187" s="79"/>
      <c r="G187" s="79"/>
      <c r="H187" s="79"/>
      <c r="I187" s="85"/>
      <c r="K187" s="394"/>
      <c r="L187" s="394"/>
    </row>
    <row r="188" spans="3:12" s="3" customFormat="1" ht="13.5">
      <c r="C188" s="38"/>
      <c r="D188" s="38"/>
      <c r="F188" s="79"/>
      <c r="G188" s="79"/>
      <c r="H188" s="79"/>
      <c r="I188" s="85"/>
      <c r="K188" s="394"/>
      <c r="L188" s="394"/>
    </row>
    <row r="189" spans="3:12" s="3" customFormat="1" ht="13.5">
      <c r="C189" s="38"/>
      <c r="D189" s="38"/>
      <c r="F189" s="79"/>
      <c r="G189" s="79"/>
      <c r="H189" s="79"/>
      <c r="I189" s="85"/>
      <c r="K189" s="394"/>
      <c r="L189" s="394"/>
    </row>
    <row r="190" spans="3:12" s="3" customFormat="1" ht="13.5">
      <c r="C190" s="38"/>
      <c r="D190" s="38"/>
      <c r="F190" s="79"/>
      <c r="G190" s="79"/>
      <c r="H190" s="79"/>
      <c r="I190" s="85"/>
      <c r="K190" s="394"/>
      <c r="L190" s="394"/>
    </row>
    <row r="191" spans="3:12" s="3" customFormat="1" ht="13.5">
      <c r="C191" s="38"/>
      <c r="D191" s="38"/>
      <c r="F191" s="79"/>
      <c r="G191" s="79"/>
      <c r="H191" s="79"/>
      <c r="I191" s="85"/>
      <c r="K191" s="394"/>
      <c r="L191" s="394"/>
    </row>
    <row r="192" spans="3:12" s="3" customFormat="1" ht="13.5">
      <c r="C192" s="38"/>
      <c r="D192" s="38"/>
      <c r="F192" s="79"/>
      <c r="G192" s="79"/>
      <c r="H192" s="79"/>
      <c r="I192" s="85"/>
      <c r="K192" s="394"/>
      <c r="L192" s="394"/>
    </row>
    <row r="193" spans="3:12" s="3" customFormat="1" ht="13.5">
      <c r="C193" s="38"/>
      <c r="D193" s="38"/>
      <c r="F193" s="79"/>
      <c r="G193" s="79"/>
      <c r="H193" s="79"/>
      <c r="I193" s="85"/>
      <c r="K193" s="394"/>
      <c r="L193" s="394"/>
    </row>
    <row r="194" spans="3:12" s="3" customFormat="1" ht="13.5">
      <c r="C194" s="38"/>
      <c r="D194" s="38"/>
      <c r="F194" s="79"/>
      <c r="G194" s="79"/>
      <c r="H194" s="79"/>
      <c r="I194" s="85"/>
      <c r="K194" s="394"/>
      <c r="L194" s="394"/>
    </row>
    <row r="195" spans="3:12" s="3" customFormat="1" ht="13.5">
      <c r="C195" s="38"/>
      <c r="D195" s="38"/>
      <c r="F195" s="79"/>
      <c r="G195" s="79"/>
      <c r="H195" s="79"/>
      <c r="I195" s="85"/>
      <c r="K195" s="394"/>
      <c r="L195" s="394"/>
    </row>
    <row r="196" spans="3:12" s="3" customFormat="1" ht="13.5">
      <c r="C196" s="38"/>
      <c r="D196" s="38"/>
      <c r="F196" s="79"/>
      <c r="G196" s="79"/>
      <c r="H196" s="79"/>
      <c r="I196" s="85"/>
      <c r="K196" s="394"/>
      <c r="L196" s="394"/>
    </row>
    <row r="197" spans="3:12" s="3" customFormat="1" ht="13.5">
      <c r="C197" s="38"/>
      <c r="D197" s="38"/>
      <c r="F197" s="79"/>
      <c r="G197" s="79"/>
      <c r="H197" s="79"/>
      <c r="I197" s="85"/>
      <c r="K197" s="394"/>
      <c r="L197" s="394"/>
    </row>
    <row r="198" spans="3:12" s="3" customFormat="1" ht="13.5">
      <c r="C198" s="38"/>
      <c r="D198" s="38"/>
      <c r="F198" s="79"/>
      <c r="G198" s="79"/>
      <c r="H198" s="79"/>
      <c r="I198" s="85"/>
      <c r="K198" s="394"/>
      <c r="L198" s="394"/>
    </row>
    <row r="199" spans="3:12" s="3" customFormat="1" ht="13.5">
      <c r="C199" s="38"/>
      <c r="D199" s="38"/>
      <c r="F199" s="79"/>
      <c r="G199" s="79"/>
      <c r="H199" s="79"/>
      <c r="I199" s="85"/>
      <c r="K199" s="394"/>
      <c r="L199" s="394"/>
    </row>
    <row r="200" spans="3:12" s="3" customFormat="1" ht="13.5">
      <c r="C200" s="38"/>
      <c r="D200" s="38"/>
      <c r="F200" s="79"/>
      <c r="G200" s="79"/>
      <c r="H200" s="79"/>
      <c r="I200" s="85"/>
      <c r="K200" s="394"/>
      <c r="L200" s="394"/>
    </row>
    <row r="201" spans="3:12" s="3" customFormat="1" ht="13.5">
      <c r="C201" s="38"/>
      <c r="D201" s="38"/>
      <c r="F201" s="79"/>
      <c r="G201" s="79"/>
      <c r="H201" s="79"/>
      <c r="I201" s="85"/>
      <c r="K201" s="394"/>
      <c r="L201" s="394"/>
    </row>
    <row r="202" spans="3:12" s="3" customFormat="1" ht="13.5">
      <c r="C202" s="38"/>
      <c r="D202" s="38"/>
      <c r="F202" s="79"/>
      <c r="G202" s="79"/>
      <c r="H202" s="79"/>
      <c r="I202" s="85"/>
      <c r="K202" s="394"/>
      <c r="L202" s="394"/>
    </row>
    <row r="203" spans="3:12" s="3" customFormat="1" ht="13.5">
      <c r="C203" s="38"/>
      <c r="D203" s="38"/>
      <c r="F203" s="79"/>
      <c r="G203" s="79"/>
      <c r="H203" s="79"/>
      <c r="I203" s="85"/>
      <c r="K203" s="394"/>
      <c r="L203" s="394"/>
    </row>
    <row r="204" spans="3:12" s="3" customFormat="1" ht="13.5">
      <c r="C204" s="38"/>
      <c r="D204" s="38"/>
      <c r="F204" s="79"/>
      <c r="G204" s="79"/>
      <c r="H204" s="79"/>
      <c r="I204" s="85"/>
      <c r="K204" s="394"/>
      <c r="L204" s="394"/>
    </row>
    <row r="205" spans="3:12" s="3" customFormat="1" ht="13.5">
      <c r="C205" s="38"/>
      <c r="D205" s="38"/>
      <c r="F205" s="79"/>
      <c r="G205" s="79"/>
      <c r="H205" s="79"/>
      <c r="I205" s="85"/>
      <c r="K205" s="394"/>
      <c r="L205" s="394"/>
    </row>
    <row r="206" spans="3:12" s="3" customFormat="1" ht="13.5">
      <c r="C206" s="38"/>
      <c r="D206" s="38"/>
      <c r="F206" s="79"/>
      <c r="G206" s="79"/>
      <c r="H206" s="79"/>
      <c r="I206" s="85"/>
      <c r="K206" s="394"/>
      <c r="L206" s="394"/>
    </row>
    <row r="207" spans="3:12" s="3" customFormat="1" ht="13.5">
      <c r="C207" s="38"/>
      <c r="D207" s="38"/>
      <c r="F207" s="79"/>
      <c r="G207" s="79"/>
      <c r="H207" s="79"/>
      <c r="I207" s="85"/>
      <c r="K207" s="394"/>
      <c r="L207" s="394"/>
    </row>
    <row r="208" spans="3:12" s="3" customFormat="1" ht="13.5">
      <c r="C208" s="38"/>
      <c r="D208" s="38"/>
      <c r="F208" s="79"/>
      <c r="G208" s="79"/>
      <c r="H208" s="79"/>
      <c r="I208" s="85"/>
      <c r="K208" s="394"/>
      <c r="L208" s="394"/>
    </row>
    <row r="209" spans="3:12" s="3" customFormat="1" ht="13.5">
      <c r="C209" s="38"/>
      <c r="D209" s="38"/>
      <c r="F209" s="79"/>
      <c r="G209" s="79"/>
      <c r="H209" s="79"/>
      <c r="I209" s="85"/>
      <c r="K209" s="394"/>
      <c r="L209" s="394"/>
    </row>
    <row r="210" spans="3:12" s="3" customFormat="1" ht="13.5">
      <c r="C210" s="38"/>
      <c r="D210" s="38"/>
      <c r="F210" s="79"/>
      <c r="G210" s="79"/>
      <c r="H210" s="79"/>
      <c r="I210" s="85"/>
      <c r="K210" s="394"/>
      <c r="L210" s="394"/>
    </row>
    <row r="211" spans="3:12" s="3" customFormat="1" ht="13.5">
      <c r="C211" s="38"/>
      <c r="D211" s="38"/>
      <c r="F211" s="79"/>
      <c r="G211" s="79"/>
      <c r="H211" s="79"/>
      <c r="I211" s="85"/>
      <c r="K211" s="394"/>
      <c r="L211" s="394"/>
    </row>
    <row r="212" spans="3:12" s="3" customFormat="1" ht="13.5">
      <c r="C212" s="38"/>
      <c r="D212" s="38"/>
      <c r="F212" s="79"/>
      <c r="G212" s="79"/>
      <c r="H212" s="79"/>
      <c r="I212" s="85"/>
      <c r="K212" s="394"/>
      <c r="L212" s="394"/>
    </row>
    <row r="213" spans="3:12" s="3" customFormat="1" ht="13.5">
      <c r="C213" s="38"/>
      <c r="D213" s="38"/>
      <c r="F213" s="79"/>
      <c r="G213" s="79"/>
      <c r="H213" s="79"/>
      <c r="I213" s="85"/>
      <c r="K213" s="394"/>
      <c r="L213" s="394"/>
    </row>
    <row r="214" spans="3:12" s="3" customFormat="1" ht="13.5">
      <c r="C214" s="38"/>
      <c r="D214" s="38"/>
      <c r="F214" s="79"/>
      <c r="G214" s="79"/>
      <c r="H214" s="79"/>
      <c r="I214" s="85"/>
      <c r="K214" s="394"/>
      <c r="L214" s="394"/>
    </row>
    <row r="215" spans="3:12" s="3" customFormat="1" ht="13.5">
      <c r="C215" s="38"/>
      <c r="D215" s="38"/>
      <c r="F215" s="79"/>
      <c r="G215" s="79"/>
      <c r="H215" s="79"/>
      <c r="I215" s="85"/>
      <c r="K215" s="394"/>
      <c r="L215" s="394"/>
    </row>
    <row r="216" spans="3:12" s="3" customFormat="1" ht="13.5">
      <c r="C216" s="38"/>
      <c r="D216" s="38"/>
      <c r="F216" s="79"/>
      <c r="G216" s="79"/>
      <c r="H216" s="79"/>
      <c r="I216" s="85"/>
      <c r="K216" s="394"/>
      <c r="L216" s="394"/>
    </row>
    <row r="217" spans="3:12" s="3" customFormat="1" ht="13.5">
      <c r="C217" s="38"/>
      <c r="D217" s="38"/>
      <c r="F217" s="79"/>
      <c r="G217" s="79"/>
      <c r="H217" s="79"/>
      <c r="I217" s="85"/>
      <c r="K217" s="394"/>
      <c r="L217" s="394"/>
    </row>
    <row r="218" spans="3:12" s="3" customFormat="1" ht="13.5">
      <c r="C218" s="38"/>
      <c r="D218" s="38"/>
      <c r="F218" s="79"/>
      <c r="G218" s="79"/>
      <c r="H218" s="79"/>
      <c r="I218" s="85"/>
      <c r="K218" s="394"/>
      <c r="L218" s="394"/>
    </row>
    <row r="219" spans="3:12" s="3" customFormat="1" ht="13.5">
      <c r="C219" s="38"/>
      <c r="D219" s="38"/>
      <c r="F219" s="79"/>
      <c r="G219" s="79"/>
      <c r="H219" s="79"/>
      <c r="I219" s="85"/>
      <c r="K219" s="394"/>
      <c r="L219" s="394"/>
    </row>
    <row r="220" spans="3:12" s="3" customFormat="1" ht="13.5">
      <c r="C220" s="38"/>
      <c r="D220" s="38"/>
      <c r="F220" s="79"/>
      <c r="G220" s="79"/>
      <c r="H220" s="79"/>
      <c r="I220" s="85"/>
      <c r="K220" s="394"/>
      <c r="L220" s="394"/>
    </row>
    <row r="221" spans="3:12" s="3" customFormat="1" ht="13.5">
      <c r="C221" s="38"/>
      <c r="D221" s="38"/>
      <c r="F221" s="79"/>
      <c r="G221" s="79"/>
      <c r="H221" s="79"/>
      <c r="I221" s="85"/>
      <c r="K221" s="394"/>
      <c r="L221" s="394"/>
    </row>
    <row r="222" spans="3:12" s="3" customFormat="1" ht="13.5">
      <c r="C222" s="38"/>
      <c r="D222" s="38"/>
      <c r="F222" s="79"/>
      <c r="G222" s="79"/>
      <c r="H222" s="79"/>
      <c r="I222" s="85"/>
      <c r="K222" s="394"/>
      <c r="L222" s="394"/>
    </row>
    <row r="223" spans="3:12" s="3" customFormat="1" ht="13.5">
      <c r="C223" s="38"/>
      <c r="D223" s="38"/>
      <c r="F223" s="79"/>
      <c r="G223" s="79"/>
      <c r="H223" s="79"/>
      <c r="I223" s="85"/>
      <c r="K223" s="394"/>
      <c r="L223" s="394"/>
    </row>
    <row r="224" spans="3:12" s="3" customFormat="1" ht="13.5">
      <c r="C224" s="38"/>
      <c r="D224" s="38"/>
      <c r="F224" s="79"/>
      <c r="G224" s="79"/>
      <c r="H224" s="79"/>
      <c r="I224" s="85"/>
      <c r="K224" s="394"/>
      <c r="L224" s="394"/>
    </row>
    <row r="225" spans="3:12" s="3" customFormat="1" ht="13.5">
      <c r="C225" s="38"/>
      <c r="D225" s="38"/>
      <c r="F225" s="79"/>
      <c r="G225" s="79"/>
      <c r="H225" s="79"/>
      <c r="I225" s="85"/>
      <c r="K225" s="394"/>
      <c r="L225" s="394"/>
    </row>
    <row r="226" spans="3:12" s="3" customFormat="1" ht="13.5">
      <c r="C226" s="38"/>
      <c r="D226" s="38"/>
      <c r="F226" s="79"/>
      <c r="G226" s="79"/>
      <c r="H226" s="79"/>
      <c r="I226" s="85"/>
      <c r="K226" s="394"/>
      <c r="L226" s="394"/>
    </row>
    <row r="227" spans="3:12" s="3" customFormat="1" ht="13.5">
      <c r="C227" s="38"/>
      <c r="D227" s="38"/>
      <c r="F227" s="79"/>
      <c r="G227" s="79"/>
      <c r="H227" s="79"/>
      <c r="I227" s="85"/>
      <c r="K227" s="394"/>
      <c r="L227" s="394"/>
    </row>
    <row r="228" spans="3:12" s="3" customFormat="1" ht="13.5">
      <c r="C228" s="38"/>
      <c r="D228" s="38"/>
      <c r="F228" s="79"/>
      <c r="G228" s="79"/>
      <c r="H228" s="79"/>
      <c r="I228" s="85"/>
      <c r="K228" s="394"/>
      <c r="L228" s="394"/>
    </row>
    <row r="229" spans="3:12" s="3" customFormat="1" ht="13.5">
      <c r="C229" s="38"/>
      <c r="D229" s="38"/>
      <c r="F229" s="79"/>
      <c r="G229" s="79"/>
      <c r="H229" s="79"/>
      <c r="I229" s="85"/>
      <c r="K229" s="394"/>
      <c r="L229" s="394"/>
    </row>
    <row r="230" spans="3:12" s="3" customFormat="1" ht="13.5">
      <c r="C230" s="38"/>
      <c r="D230" s="38"/>
      <c r="F230" s="79"/>
      <c r="G230" s="79"/>
      <c r="H230" s="79"/>
      <c r="I230" s="85"/>
      <c r="K230" s="394"/>
      <c r="L230" s="394"/>
    </row>
    <row r="231" spans="3:12" s="3" customFormat="1" ht="13.5">
      <c r="C231" s="38"/>
      <c r="D231" s="38"/>
      <c r="F231" s="79"/>
      <c r="G231" s="79"/>
      <c r="H231" s="79"/>
      <c r="I231" s="85"/>
      <c r="K231" s="394"/>
      <c r="L231" s="394"/>
    </row>
    <row r="232" spans="3:12" s="3" customFormat="1" ht="13.5">
      <c r="C232" s="38"/>
      <c r="D232" s="38"/>
      <c r="F232" s="79"/>
      <c r="G232" s="79"/>
      <c r="H232" s="79"/>
      <c r="I232" s="85"/>
      <c r="K232" s="394"/>
      <c r="L232" s="394"/>
    </row>
    <row r="233" spans="3:12" s="3" customFormat="1" ht="13.5">
      <c r="C233" s="38"/>
      <c r="D233" s="38"/>
      <c r="F233" s="79"/>
      <c r="G233" s="79"/>
      <c r="H233" s="79"/>
      <c r="I233" s="85"/>
      <c r="K233" s="394"/>
      <c r="L233" s="394"/>
    </row>
    <row r="234" spans="3:12" s="3" customFormat="1" ht="13.5">
      <c r="C234" s="38"/>
      <c r="D234" s="38"/>
      <c r="F234" s="79"/>
      <c r="G234" s="79"/>
      <c r="H234" s="79"/>
      <c r="I234" s="85"/>
      <c r="K234" s="394"/>
      <c r="L234" s="394"/>
    </row>
    <row r="235" spans="3:12" s="3" customFormat="1" ht="13.5">
      <c r="C235" s="38"/>
      <c r="D235" s="38"/>
      <c r="F235" s="79"/>
      <c r="G235" s="79"/>
      <c r="H235" s="79"/>
      <c r="I235" s="85"/>
      <c r="K235" s="394"/>
      <c r="L235" s="394"/>
    </row>
    <row r="236" spans="3:12" s="3" customFormat="1" ht="13.5">
      <c r="C236" s="38"/>
      <c r="D236" s="38"/>
      <c r="K236" s="394"/>
      <c r="L236" s="394"/>
    </row>
    <row r="237" spans="3:12" s="3" customFormat="1" ht="13.5">
      <c r="C237" s="38"/>
      <c r="D237" s="38"/>
      <c r="K237" s="394"/>
      <c r="L237" s="394"/>
    </row>
    <row r="238" spans="3:12" s="3" customFormat="1" ht="13.5">
      <c r="C238" s="38"/>
      <c r="D238" s="38"/>
      <c r="K238" s="394"/>
      <c r="L238" s="394"/>
    </row>
    <row r="239" spans="3:12" s="3" customFormat="1" ht="13.5">
      <c r="C239" s="38"/>
      <c r="D239" s="38"/>
      <c r="K239" s="394"/>
      <c r="L239" s="394"/>
    </row>
    <row r="240" spans="3:12" s="3" customFormat="1" ht="13.5">
      <c r="C240" s="38"/>
      <c r="D240" s="38"/>
      <c r="K240" s="394"/>
      <c r="L240" s="394"/>
    </row>
    <row r="241" spans="3:12" s="3" customFormat="1" ht="13.5">
      <c r="C241" s="38"/>
      <c r="D241" s="38"/>
      <c r="K241" s="394"/>
      <c r="L241" s="394"/>
    </row>
    <row r="242" spans="3:12" s="3" customFormat="1" ht="13.5">
      <c r="C242" s="38"/>
      <c r="D242" s="38"/>
      <c r="K242" s="394"/>
      <c r="L242" s="394"/>
    </row>
    <row r="243" spans="3:12" s="3" customFormat="1" ht="13.5">
      <c r="C243" s="38"/>
      <c r="D243" s="38"/>
      <c r="K243" s="394"/>
      <c r="L243" s="394"/>
    </row>
    <row r="244" spans="3:12" s="3" customFormat="1" ht="13.5">
      <c r="C244" s="38"/>
      <c r="D244" s="38"/>
      <c r="K244" s="394"/>
      <c r="L244" s="394"/>
    </row>
    <row r="245" spans="3:12" s="3" customFormat="1" ht="13.5">
      <c r="C245" s="38"/>
      <c r="D245" s="38"/>
      <c r="K245" s="394"/>
      <c r="L245" s="394"/>
    </row>
    <row r="246" spans="3:12" s="3" customFormat="1" ht="13.5">
      <c r="C246" s="38"/>
      <c r="D246" s="38"/>
      <c r="K246" s="394"/>
      <c r="L246" s="394"/>
    </row>
    <row r="247" spans="3:12" s="3" customFormat="1" ht="13.5">
      <c r="C247" s="38"/>
      <c r="D247" s="38"/>
      <c r="K247" s="394"/>
      <c r="L247" s="394"/>
    </row>
    <row r="248" spans="3:12" s="3" customFormat="1" ht="13.5">
      <c r="C248" s="38"/>
      <c r="D248" s="38"/>
      <c r="K248" s="394"/>
      <c r="L248" s="394"/>
    </row>
    <row r="249" spans="3:12" s="3" customFormat="1" ht="13.5">
      <c r="C249" s="38"/>
      <c r="D249" s="38"/>
      <c r="K249" s="394"/>
      <c r="L249" s="394"/>
    </row>
    <row r="250" spans="3:12" s="3" customFormat="1" ht="13.5">
      <c r="C250" s="38"/>
      <c r="D250" s="38"/>
      <c r="K250" s="394"/>
      <c r="L250" s="394"/>
    </row>
    <row r="251" spans="3:12" s="3" customFormat="1" ht="13.5">
      <c r="C251" s="38"/>
      <c r="D251" s="38"/>
      <c r="K251" s="394"/>
      <c r="L251" s="394"/>
    </row>
    <row r="252" spans="3:12" s="3" customFormat="1" ht="13.5">
      <c r="C252" s="38"/>
      <c r="D252" s="38"/>
      <c r="K252" s="394"/>
      <c r="L252" s="394"/>
    </row>
    <row r="253" spans="3:12" s="3" customFormat="1" ht="13.5">
      <c r="C253" s="38"/>
      <c r="D253" s="38"/>
      <c r="K253" s="394"/>
      <c r="L253" s="394"/>
    </row>
    <row r="254" spans="3:12" s="3" customFormat="1" ht="13.5">
      <c r="C254" s="38"/>
      <c r="D254" s="38"/>
      <c r="K254" s="394"/>
      <c r="L254" s="394"/>
    </row>
    <row r="255" spans="3:12" s="3" customFormat="1" ht="13.5">
      <c r="C255" s="38"/>
      <c r="D255" s="38"/>
      <c r="K255" s="394"/>
      <c r="L255" s="394"/>
    </row>
    <row r="256" spans="3:12" s="3" customFormat="1" ht="13.5">
      <c r="C256" s="38"/>
      <c r="D256" s="38"/>
      <c r="K256" s="394"/>
      <c r="L256" s="394"/>
    </row>
    <row r="257" spans="3:12" s="3" customFormat="1" ht="13.5">
      <c r="C257" s="38"/>
      <c r="D257" s="38"/>
      <c r="K257" s="394"/>
      <c r="L257" s="394"/>
    </row>
    <row r="258" spans="3:12" s="3" customFormat="1" ht="13.5">
      <c r="C258" s="38"/>
      <c r="D258" s="38"/>
      <c r="K258" s="394"/>
      <c r="L258" s="394"/>
    </row>
    <row r="259" spans="3:12" s="3" customFormat="1" ht="13.5">
      <c r="C259" s="38"/>
      <c r="D259" s="38"/>
      <c r="K259" s="394"/>
      <c r="L259" s="394"/>
    </row>
    <row r="260" spans="3:12" s="3" customFormat="1" ht="13.5">
      <c r="C260" s="38"/>
      <c r="D260" s="38"/>
      <c r="K260" s="394"/>
      <c r="L260" s="394"/>
    </row>
    <row r="261" spans="3:12" s="3" customFormat="1" ht="13.5">
      <c r="C261" s="38"/>
      <c r="D261" s="38"/>
      <c r="K261" s="394"/>
      <c r="L261" s="394"/>
    </row>
    <row r="262" spans="3:12" s="3" customFormat="1" ht="13.5">
      <c r="C262" s="38"/>
      <c r="D262" s="38"/>
      <c r="K262" s="394"/>
      <c r="L262" s="394"/>
    </row>
    <row r="263" spans="3:12" s="3" customFormat="1" ht="13.5">
      <c r="C263" s="38"/>
      <c r="D263" s="38"/>
      <c r="K263" s="394"/>
      <c r="L263" s="394"/>
    </row>
    <row r="264" spans="3:12" s="3" customFormat="1" ht="13.5">
      <c r="C264" s="38"/>
      <c r="D264" s="38"/>
      <c r="K264" s="394"/>
      <c r="L264" s="394"/>
    </row>
    <row r="265" spans="3:12" s="3" customFormat="1" ht="13.5">
      <c r="C265" s="38"/>
      <c r="D265" s="38"/>
      <c r="K265" s="394"/>
      <c r="L265" s="394"/>
    </row>
    <row r="266" spans="3:12" s="3" customFormat="1" ht="13.5">
      <c r="C266" s="38"/>
      <c r="D266" s="38"/>
      <c r="K266" s="394"/>
      <c r="L266" s="394"/>
    </row>
    <row r="267" spans="3:12" s="3" customFormat="1" ht="13.5">
      <c r="C267" s="38"/>
      <c r="D267" s="38"/>
      <c r="K267" s="394"/>
      <c r="L267" s="394"/>
    </row>
    <row r="268" spans="3:12" s="3" customFormat="1" ht="13.5">
      <c r="C268" s="38"/>
      <c r="D268" s="38"/>
      <c r="K268" s="394"/>
      <c r="L268" s="394"/>
    </row>
    <row r="269" spans="3:12" s="3" customFormat="1" ht="13.5">
      <c r="C269" s="38"/>
      <c r="D269" s="38"/>
      <c r="K269" s="394"/>
      <c r="L269" s="394"/>
    </row>
    <row r="270" spans="3:12" s="3" customFormat="1" ht="13.5">
      <c r="C270" s="38"/>
      <c r="D270" s="38"/>
      <c r="K270" s="394"/>
      <c r="L270" s="394"/>
    </row>
    <row r="271" spans="3:12" s="3" customFormat="1" ht="13.5">
      <c r="C271" s="38"/>
      <c r="D271" s="38"/>
      <c r="K271" s="394"/>
      <c r="L271" s="394"/>
    </row>
    <row r="272" spans="3:12" s="3" customFormat="1" ht="13.5">
      <c r="C272" s="38"/>
      <c r="D272" s="38"/>
      <c r="K272" s="394"/>
      <c r="L272" s="394"/>
    </row>
    <row r="273" spans="3:12" s="3" customFormat="1" ht="13.5">
      <c r="C273" s="38"/>
      <c r="D273" s="38"/>
      <c r="K273" s="394"/>
      <c r="L273" s="394"/>
    </row>
    <row r="274" spans="3:12" s="3" customFormat="1" ht="13.5">
      <c r="C274" s="38"/>
      <c r="D274" s="38"/>
      <c r="K274" s="394"/>
      <c r="L274" s="394"/>
    </row>
    <row r="275" spans="3:12" s="3" customFormat="1" ht="13.5">
      <c r="C275" s="38"/>
      <c r="D275" s="38"/>
      <c r="K275" s="394"/>
      <c r="L275" s="394"/>
    </row>
    <row r="276" spans="3:12" s="3" customFormat="1" ht="13.5">
      <c r="C276" s="38"/>
      <c r="D276" s="38"/>
      <c r="K276" s="394"/>
      <c r="L276" s="394"/>
    </row>
    <row r="277" spans="3:12" s="3" customFormat="1" ht="13.5">
      <c r="C277" s="38"/>
      <c r="D277" s="38"/>
      <c r="K277" s="394"/>
      <c r="L277" s="394"/>
    </row>
    <row r="278" spans="3:12" s="3" customFormat="1" ht="13.5">
      <c r="C278" s="38"/>
      <c r="D278" s="38"/>
      <c r="K278" s="394"/>
      <c r="L278" s="394"/>
    </row>
    <row r="279" spans="3:12" s="3" customFormat="1" ht="13.5">
      <c r="C279" s="38"/>
      <c r="D279" s="38"/>
      <c r="K279" s="394"/>
      <c r="L279" s="394"/>
    </row>
    <row r="280" spans="3:12" s="3" customFormat="1" ht="13.5">
      <c r="C280" s="38"/>
      <c r="D280" s="38"/>
      <c r="K280" s="394"/>
      <c r="L280" s="394"/>
    </row>
    <row r="281" spans="3:12" s="3" customFormat="1" ht="13.5">
      <c r="C281" s="38"/>
      <c r="D281" s="38"/>
      <c r="K281" s="394"/>
      <c r="L281" s="394"/>
    </row>
    <row r="282" spans="3:12" s="3" customFormat="1" ht="13.5">
      <c r="C282" s="38"/>
      <c r="D282" s="38"/>
      <c r="K282" s="394"/>
      <c r="L282" s="394"/>
    </row>
    <row r="283" spans="3:12" s="3" customFormat="1" ht="13.5">
      <c r="C283" s="38"/>
      <c r="D283" s="38"/>
      <c r="K283" s="394"/>
      <c r="L283" s="394"/>
    </row>
    <row r="284" spans="3:12" s="3" customFormat="1" ht="13.5">
      <c r="C284" s="38"/>
      <c r="D284" s="38"/>
      <c r="K284" s="394"/>
      <c r="L284" s="394"/>
    </row>
    <row r="285" spans="3:12" s="3" customFormat="1" ht="13.5">
      <c r="C285" s="38"/>
      <c r="D285" s="38"/>
      <c r="K285" s="394"/>
      <c r="L285" s="394"/>
    </row>
    <row r="286" spans="3:12" s="3" customFormat="1" ht="13.5">
      <c r="C286" s="38"/>
      <c r="D286" s="38"/>
      <c r="K286" s="394"/>
      <c r="L286" s="394"/>
    </row>
    <row r="287" spans="3:12" s="3" customFormat="1" ht="13.5">
      <c r="C287" s="38"/>
      <c r="D287" s="38"/>
      <c r="K287" s="394"/>
      <c r="L287" s="394"/>
    </row>
    <row r="288" spans="3:12" s="3" customFormat="1" ht="13.5">
      <c r="C288" s="38"/>
      <c r="D288" s="38"/>
      <c r="K288" s="394"/>
      <c r="L288" s="394"/>
    </row>
    <row r="289" spans="3:12" s="3" customFormat="1" ht="13.5">
      <c r="C289" s="38"/>
      <c r="D289" s="38"/>
      <c r="K289" s="394"/>
      <c r="L289" s="394"/>
    </row>
    <row r="290" spans="3:12" s="3" customFormat="1" ht="13.5">
      <c r="C290" s="38"/>
      <c r="D290" s="38"/>
      <c r="K290" s="394"/>
      <c r="L290" s="394"/>
    </row>
    <row r="291" spans="3:12" s="3" customFormat="1" ht="13.5">
      <c r="C291" s="38"/>
      <c r="D291" s="38"/>
      <c r="K291" s="394"/>
      <c r="L291" s="394"/>
    </row>
    <row r="292" spans="3:12" s="3" customFormat="1" ht="13.5">
      <c r="C292" s="38"/>
      <c r="D292" s="38"/>
      <c r="K292" s="394"/>
      <c r="L292" s="394"/>
    </row>
    <row r="293" spans="3:12" s="3" customFormat="1" ht="13.5">
      <c r="C293" s="38"/>
      <c r="D293" s="38"/>
      <c r="K293" s="394"/>
      <c r="L293" s="394"/>
    </row>
    <row r="294" spans="3:12" s="3" customFormat="1" ht="13.5">
      <c r="C294" s="38"/>
      <c r="D294" s="38"/>
      <c r="K294" s="394"/>
      <c r="L294" s="394"/>
    </row>
    <row r="295" spans="3:12" s="3" customFormat="1" ht="13.5">
      <c r="C295" s="38"/>
      <c r="D295" s="38"/>
      <c r="K295" s="394"/>
      <c r="L295" s="394"/>
    </row>
    <row r="296" spans="3:12" s="3" customFormat="1" ht="13.5">
      <c r="C296" s="38"/>
      <c r="D296" s="38"/>
      <c r="K296" s="394"/>
      <c r="L296" s="394"/>
    </row>
    <row r="297" spans="3:12" s="3" customFormat="1" ht="13.5">
      <c r="C297" s="38"/>
      <c r="D297" s="38"/>
      <c r="K297" s="394"/>
      <c r="L297" s="394"/>
    </row>
    <row r="298" spans="3:12" s="3" customFormat="1" ht="13.5">
      <c r="C298" s="38"/>
      <c r="D298" s="38"/>
      <c r="K298" s="394"/>
      <c r="L298" s="394"/>
    </row>
    <row r="299" spans="3:12" s="3" customFormat="1" ht="13.5">
      <c r="C299" s="38"/>
      <c r="D299" s="38"/>
      <c r="K299" s="394"/>
      <c r="L299" s="394"/>
    </row>
    <row r="300" spans="3:12" s="3" customFormat="1" ht="13.5">
      <c r="C300" s="38"/>
      <c r="D300" s="38"/>
      <c r="K300" s="394"/>
      <c r="L300" s="394"/>
    </row>
    <row r="301" spans="3:12" s="3" customFormat="1" ht="13.5">
      <c r="C301" s="38"/>
      <c r="D301" s="38"/>
      <c r="K301" s="394"/>
      <c r="L301" s="394"/>
    </row>
    <row r="302" spans="3:12" s="3" customFormat="1" ht="13.5">
      <c r="C302" s="38"/>
      <c r="D302" s="38"/>
      <c r="K302" s="394"/>
      <c r="L302" s="394"/>
    </row>
    <row r="303" spans="3:12" s="3" customFormat="1" ht="13.5">
      <c r="C303" s="38"/>
      <c r="D303" s="38"/>
      <c r="K303" s="394"/>
      <c r="L303" s="394"/>
    </row>
    <row r="304" spans="3:12" s="3" customFormat="1" ht="13.5">
      <c r="C304" s="38"/>
      <c r="D304" s="38"/>
      <c r="K304" s="394"/>
      <c r="L304" s="394"/>
    </row>
    <row r="305" spans="3:12" s="3" customFormat="1" ht="13.5">
      <c r="C305" s="38"/>
      <c r="D305" s="38"/>
      <c r="K305" s="394"/>
      <c r="L305" s="394"/>
    </row>
    <row r="306" spans="3:12" s="3" customFormat="1" ht="13.5">
      <c r="C306" s="38"/>
      <c r="D306" s="38"/>
      <c r="K306" s="394"/>
      <c r="L306" s="394"/>
    </row>
    <row r="307" spans="3:12" s="3" customFormat="1" ht="13.5">
      <c r="C307" s="38"/>
      <c r="D307" s="38"/>
      <c r="K307" s="394"/>
      <c r="L307" s="394"/>
    </row>
    <row r="308" spans="3:12" s="3" customFormat="1" ht="13.5">
      <c r="C308" s="38"/>
      <c r="D308" s="38"/>
      <c r="K308" s="394"/>
      <c r="L308" s="394"/>
    </row>
    <row r="309" spans="3:12" s="3" customFormat="1" ht="13.5">
      <c r="C309" s="38"/>
      <c r="D309" s="38"/>
      <c r="K309" s="394"/>
      <c r="L309" s="394"/>
    </row>
    <row r="310" spans="3:12" s="3" customFormat="1" ht="13.5">
      <c r="C310" s="38"/>
      <c r="D310" s="38"/>
      <c r="K310" s="394"/>
      <c r="L310" s="394"/>
    </row>
    <row r="311" spans="3:12" s="3" customFormat="1" ht="13.5">
      <c r="C311" s="38"/>
      <c r="D311" s="38"/>
      <c r="K311" s="394"/>
      <c r="L311" s="394"/>
    </row>
    <row r="312" spans="3:12" s="3" customFormat="1" ht="13.5">
      <c r="C312" s="38"/>
      <c r="D312" s="38"/>
      <c r="K312" s="394"/>
      <c r="L312" s="394"/>
    </row>
    <row r="313" spans="3:12" s="3" customFormat="1" ht="13.5">
      <c r="C313" s="38"/>
      <c r="D313" s="38"/>
      <c r="K313" s="394"/>
      <c r="L313" s="394"/>
    </row>
    <row r="314" spans="3:12" s="3" customFormat="1" ht="13.5">
      <c r="C314" s="38"/>
      <c r="D314" s="38"/>
      <c r="K314" s="394"/>
      <c r="L314" s="394"/>
    </row>
    <row r="315" spans="3:12" s="3" customFormat="1" ht="13.5">
      <c r="C315" s="38"/>
      <c r="D315" s="38"/>
      <c r="K315" s="394"/>
      <c r="L315" s="394"/>
    </row>
    <row r="316" spans="3:12" s="3" customFormat="1" ht="13.5">
      <c r="C316" s="38"/>
      <c r="D316" s="38"/>
      <c r="K316" s="394"/>
      <c r="L316" s="394"/>
    </row>
    <row r="317" spans="3:12" s="3" customFormat="1" ht="13.5">
      <c r="C317" s="38"/>
      <c r="D317" s="38"/>
      <c r="K317" s="394"/>
      <c r="L317" s="394"/>
    </row>
    <row r="318" spans="3:12" s="3" customFormat="1" ht="13.5">
      <c r="C318" s="38"/>
      <c r="D318" s="38"/>
      <c r="K318" s="394"/>
      <c r="L318" s="394"/>
    </row>
    <row r="319" spans="3:12" s="3" customFormat="1" ht="13.5">
      <c r="C319" s="38"/>
      <c r="D319" s="38"/>
      <c r="K319" s="394"/>
      <c r="L319" s="394"/>
    </row>
    <row r="320" spans="3:12" s="3" customFormat="1" ht="13.5">
      <c r="C320" s="38"/>
      <c r="D320" s="38"/>
      <c r="K320" s="394"/>
      <c r="L320" s="394"/>
    </row>
    <row r="321" spans="3:12" s="3" customFormat="1" ht="13.5">
      <c r="C321" s="38"/>
      <c r="D321" s="38"/>
      <c r="K321" s="394"/>
      <c r="L321" s="394"/>
    </row>
  </sheetData>
  <sheetProtection/>
  <mergeCells count="1">
    <mergeCell ref="A1:H1"/>
  </mergeCells>
  <printOptions horizontalCentered="1"/>
  <pageMargins left="0.36" right="0.39" top="0.42" bottom="0.42" header="0.31" footer="0.11811023622047245"/>
  <pageSetup firstPageNumber="4" useFirstPageNumber="1" fitToHeight="0" fitToWidth="1" horizontalDpi="600" verticalDpi="600" orientation="portrait" paperSize="9" scale="71" r:id="rId1"/>
  <ignoredErrors>
    <ignoredError sqref="F4:F6 F60:F62 F58:F59 F77:F79 F73:F75 F81:F85 F80 F92:F93 F91 F90 F15:F16 F52:F57 F3 F64:F67 F94:F96 F87:F89 F43:F50 F36:F41 F31:F34 F29 F25:F27 F21 F18 F8:F12 F68:F72" formula="1"/>
    <ignoredError sqref="D19:D26 D84:D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Bogdanović Sandra</cp:lastModifiedBy>
  <cp:lastPrinted>2023-10-10T08:24:47Z</cp:lastPrinted>
  <dcterms:created xsi:type="dcterms:W3CDTF">2001-11-29T15:00:47Z</dcterms:created>
  <dcterms:modified xsi:type="dcterms:W3CDTF">2023-11-10T11:38:23Z</dcterms:modified>
  <cp:category/>
  <cp:version/>
  <cp:contentType/>
  <cp:contentStatus/>
</cp:coreProperties>
</file>